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W:\Secretary\תשתיות - מיפוי\בדיקת צריכות\סולר\"/>
    </mc:Choice>
  </mc:AlternateContent>
  <xr:revisionPtr revIDLastSave="0" documentId="13_ncr:1_{6302B980-A8C6-4D8C-9C52-E2C567AFD332}" xr6:coauthVersionLast="36" xr6:coauthVersionMax="36" xr10:uidLastSave="{00000000-0000-0000-0000-000000000000}"/>
  <bookViews>
    <workbookView xWindow="0" yWindow="0" windowWidth="14370" windowHeight="7515" firstSheet="7" activeTab="8" xr2:uid="{00000000-000D-0000-FFFF-FFFF00000000}"/>
  </bookViews>
  <sheets>
    <sheet name="2018" sheetId="1" r:id="rId1"/>
    <sheet name="2019" sheetId="2" r:id="rId2"/>
    <sheet name="2020" sheetId="3" r:id="rId3"/>
    <sheet name="2021" sheetId="9" r:id="rId4"/>
    <sheet name="2022" sheetId="10" r:id="rId5"/>
    <sheet name="2023" sheetId="12" r:id="rId6"/>
    <sheet name="2024" sheetId="13" r:id="rId7"/>
    <sheet name="2025" sheetId="14" r:id="rId8"/>
    <sheet name="2026" sheetId="17" r:id="rId9"/>
    <sheet name="סיכום" sheetId="4" r:id="rId10"/>
    <sheet name="צריכת סולר 2023-2024" sheetId="15" r:id="rId11"/>
    <sheet name="צריכת סולר 2018-2024" sheetId="8" r:id="rId12"/>
    <sheet name="עלויות סולר 2023-2024" sheetId="16" r:id="rId13"/>
    <sheet name="עלויות סולר 2018-2024" sheetId="6" r:id="rId14"/>
  </sheets>
  <definedNames>
    <definedName name="_xlnm.Print_Area" localSheetId="1">'2019'!$A$1:$F$96</definedName>
    <definedName name="_xlnm.Print_Titles" localSheetId="0">'2018'!$1:$1</definedName>
    <definedName name="_xlnm.Print_Titles" localSheetId="1">'2019'!$1:$1</definedName>
    <definedName name="_xlnm.Print_Titles" localSheetId="2">'2020'!$1:$1</definedName>
    <definedName name="_xlnm.Print_Titles" localSheetId="3">'2021'!$1:$1</definedName>
    <definedName name="_xlnm.Print_Titles" localSheetId="4">'2022'!$1:$1</definedName>
    <definedName name="_xlnm.Print_Titles" localSheetId="5">'2023'!$1:$1</definedName>
    <definedName name="_xlnm.Print_Titles" localSheetId="6">'2024'!$1:$1</definedName>
    <definedName name="_xlnm.Print_Titles" localSheetId="7">'2025'!$1:$1</definedName>
    <definedName name="_xlnm.Print_Titles" localSheetId="8">'2026'!$1:$1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7" l="1"/>
  <c r="D8" i="17"/>
  <c r="E122" i="17" l="1"/>
  <c r="C122" i="17"/>
  <c r="D121" i="17"/>
  <c r="D120" i="17"/>
  <c r="D119" i="17"/>
  <c r="D118" i="17"/>
  <c r="D117" i="17"/>
  <c r="D116" i="17"/>
  <c r="D115" i="17"/>
  <c r="D114" i="17"/>
  <c r="D113" i="17"/>
  <c r="D112" i="17"/>
  <c r="D111" i="17"/>
  <c r="E109" i="17"/>
  <c r="C109" i="17"/>
  <c r="D108" i="17"/>
  <c r="D107" i="17"/>
  <c r="D106" i="17"/>
  <c r="D105" i="17"/>
  <c r="D104" i="17"/>
  <c r="D103" i="17"/>
  <c r="D102" i="17"/>
  <c r="D101" i="17"/>
  <c r="D100" i="17"/>
  <c r="D109" i="17" s="1"/>
  <c r="E98" i="17"/>
  <c r="C98" i="17"/>
  <c r="D97" i="17"/>
  <c r="D96" i="17"/>
  <c r="D95" i="17"/>
  <c r="D94" i="17"/>
  <c r="D93" i="17"/>
  <c r="D92" i="17"/>
  <c r="D91" i="17"/>
  <c r="E89" i="17"/>
  <c r="C89" i="17"/>
  <c r="D88" i="17"/>
  <c r="D87" i="17"/>
  <c r="D86" i="17"/>
  <c r="D85" i="17"/>
  <c r="D84" i="17"/>
  <c r="D83" i="17"/>
  <c r="D82" i="17"/>
  <c r="E80" i="17"/>
  <c r="C80" i="17"/>
  <c r="D79" i="17"/>
  <c r="D78" i="17"/>
  <c r="D77" i="17"/>
  <c r="D76" i="17"/>
  <c r="D75" i="17"/>
  <c r="D74" i="17"/>
  <c r="D73" i="17"/>
  <c r="E71" i="17"/>
  <c r="C71" i="17"/>
  <c r="D70" i="17"/>
  <c r="D69" i="17"/>
  <c r="D68" i="17"/>
  <c r="D67" i="17"/>
  <c r="D66" i="17"/>
  <c r="D65" i="17"/>
  <c r="D64" i="17"/>
  <c r="E62" i="17"/>
  <c r="C62" i="17"/>
  <c r="D61" i="17"/>
  <c r="D60" i="17"/>
  <c r="D59" i="17"/>
  <c r="D58" i="17"/>
  <c r="D57" i="17"/>
  <c r="E55" i="17"/>
  <c r="C55" i="17"/>
  <c r="D54" i="17"/>
  <c r="D53" i="17"/>
  <c r="D52" i="17"/>
  <c r="D51" i="17"/>
  <c r="D50" i="17"/>
  <c r="D49" i="17"/>
  <c r="D48" i="17"/>
  <c r="D47" i="17"/>
  <c r="E45" i="17"/>
  <c r="C45" i="17"/>
  <c r="D44" i="17"/>
  <c r="D43" i="17"/>
  <c r="D42" i="17"/>
  <c r="D41" i="17"/>
  <c r="D40" i="17"/>
  <c r="D39" i="17"/>
  <c r="D38" i="17"/>
  <c r="D37" i="17"/>
  <c r="E35" i="17"/>
  <c r="C35" i="17"/>
  <c r="D34" i="17"/>
  <c r="D33" i="17"/>
  <c r="D32" i="17"/>
  <c r="D31" i="17"/>
  <c r="D30" i="17"/>
  <c r="D29" i="17"/>
  <c r="D28" i="17"/>
  <c r="E26" i="17"/>
  <c r="C26" i="17"/>
  <c r="D25" i="17"/>
  <c r="D24" i="17"/>
  <c r="D23" i="17"/>
  <c r="D22" i="17"/>
  <c r="D21" i="17"/>
  <c r="D20" i="17"/>
  <c r="D19" i="17"/>
  <c r="D18" i="17"/>
  <c r="D17" i="17"/>
  <c r="D16" i="17"/>
  <c r="D15" i="17"/>
  <c r="E13" i="17"/>
  <c r="C13" i="17"/>
  <c r="D12" i="17"/>
  <c r="D11" i="17"/>
  <c r="D10" i="17"/>
  <c r="D9" i="17"/>
  <c r="D6" i="17"/>
  <c r="D5" i="17"/>
  <c r="D4" i="17"/>
  <c r="C123" i="17" l="1"/>
  <c r="F13" i="17" s="1"/>
  <c r="E123" i="17"/>
  <c r="G80" i="17" s="1"/>
  <c r="D103" i="14"/>
  <c r="D105" i="14"/>
  <c r="D104" i="14"/>
  <c r="F122" i="17" l="1"/>
  <c r="F62" i="17"/>
  <c r="G62" i="17"/>
  <c r="G26" i="17"/>
  <c r="G13" i="17"/>
  <c r="E124" i="17"/>
  <c r="G55" i="17"/>
  <c r="G45" i="17"/>
  <c r="G35" i="17"/>
  <c r="G89" i="17"/>
  <c r="G98" i="17"/>
  <c r="G71" i="17"/>
  <c r="F26" i="17"/>
  <c r="F89" i="17"/>
  <c r="F55" i="17"/>
  <c r="F45" i="17"/>
  <c r="F35" i="17"/>
  <c r="C124" i="17"/>
  <c r="F80" i="17"/>
  <c r="F109" i="17"/>
  <c r="G109" i="17"/>
  <c r="F71" i="17"/>
  <c r="G122" i="17"/>
  <c r="F98" i="17"/>
  <c r="D102" i="14"/>
  <c r="G123" i="17" l="1"/>
  <c r="F123" i="17"/>
  <c r="D96" i="14"/>
  <c r="D95" i="14" l="1"/>
  <c r="D85" i="14"/>
  <c r="D86" i="14"/>
  <c r="D84" i="14"/>
  <c r="D76" i="14" l="1"/>
  <c r="E80" i="14"/>
  <c r="D79" i="14"/>
  <c r="C80" i="14"/>
  <c r="D65" i="14" l="1"/>
  <c r="E55" i="14" l="1"/>
  <c r="D54" i="14"/>
  <c r="C55" i="14"/>
  <c r="D49" i="14" l="1"/>
  <c r="D50" i="14"/>
  <c r="E35" i="14" l="1"/>
  <c r="D31" i="14"/>
  <c r="D37" i="14" l="1"/>
  <c r="D38" i="14"/>
  <c r="D39" i="14"/>
  <c r="D40" i="14"/>
  <c r="D41" i="14"/>
  <c r="D25" i="14" l="1"/>
  <c r="D11" i="14" l="1"/>
  <c r="D6" i="14" l="1"/>
  <c r="E102" i="10" l="1"/>
  <c r="E100" i="10"/>
  <c r="C100" i="10"/>
  <c r="C128" i="13"/>
  <c r="E108" i="9" l="1"/>
  <c r="C107" i="9"/>
  <c r="G49" i="4"/>
  <c r="F85" i="4"/>
  <c r="G85" i="4"/>
  <c r="F73" i="4"/>
  <c r="C108" i="9" l="1"/>
  <c r="C110" i="9" s="1"/>
  <c r="F74" i="13" l="1"/>
  <c r="E117" i="14" l="1"/>
  <c r="C117" i="14"/>
  <c r="D116" i="14"/>
  <c r="D115" i="14"/>
  <c r="D114" i="14"/>
  <c r="D113" i="14"/>
  <c r="D112" i="14"/>
  <c r="D111" i="14"/>
  <c r="E109" i="14"/>
  <c r="C109" i="14"/>
  <c r="D108" i="14"/>
  <c r="D107" i="14"/>
  <c r="D106" i="14"/>
  <c r="D101" i="14"/>
  <c r="D100" i="14"/>
  <c r="E98" i="14"/>
  <c r="C98" i="14"/>
  <c r="D97" i="14"/>
  <c r="D94" i="14"/>
  <c r="D93" i="14"/>
  <c r="D92" i="14"/>
  <c r="D91" i="14"/>
  <c r="E89" i="14"/>
  <c r="C89" i="14"/>
  <c r="D88" i="14"/>
  <c r="D87" i="14"/>
  <c r="D83" i="14"/>
  <c r="D82" i="14"/>
  <c r="D78" i="14"/>
  <c r="D77" i="14"/>
  <c r="D75" i="14"/>
  <c r="D74" i="14"/>
  <c r="D73" i="14"/>
  <c r="E71" i="14"/>
  <c r="C71" i="14"/>
  <c r="D70" i="14"/>
  <c r="D69" i="14"/>
  <c r="D68" i="14"/>
  <c r="D67" i="14"/>
  <c r="D66" i="14"/>
  <c r="D64" i="14"/>
  <c r="E62" i="14"/>
  <c r="C62" i="14"/>
  <c r="D61" i="14"/>
  <c r="D60" i="14"/>
  <c r="D59" i="14"/>
  <c r="D58" i="14"/>
  <c r="D57" i="14"/>
  <c r="D53" i="14"/>
  <c r="D52" i="14"/>
  <c r="D51" i="14"/>
  <c r="D48" i="14"/>
  <c r="D47" i="14"/>
  <c r="E45" i="14"/>
  <c r="C45" i="14"/>
  <c r="D44" i="14"/>
  <c r="D43" i="14"/>
  <c r="D42" i="14"/>
  <c r="C35" i="14"/>
  <c r="D34" i="14"/>
  <c r="D33" i="14"/>
  <c r="D32" i="14"/>
  <c r="D30" i="14"/>
  <c r="D29" i="14"/>
  <c r="D28" i="14"/>
  <c r="E26" i="14"/>
  <c r="C26" i="14"/>
  <c r="D24" i="14"/>
  <c r="D23" i="14"/>
  <c r="D22" i="14"/>
  <c r="D21" i="14"/>
  <c r="D20" i="14"/>
  <c r="D19" i="14"/>
  <c r="D18" i="14"/>
  <c r="D17" i="14"/>
  <c r="D16" i="14"/>
  <c r="D15" i="14"/>
  <c r="E13" i="14"/>
  <c r="C13" i="14"/>
  <c r="D12" i="14"/>
  <c r="D10" i="14"/>
  <c r="D9" i="14"/>
  <c r="D8" i="14"/>
  <c r="D7" i="14"/>
  <c r="D5" i="14"/>
  <c r="D4" i="14"/>
  <c r="D109" i="14" l="1"/>
  <c r="C118" i="14"/>
  <c r="F45" i="14" s="1"/>
  <c r="E118" i="14"/>
  <c r="D100" i="9"/>
  <c r="D101" i="9"/>
  <c r="D102" i="9"/>
  <c r="D103" i="9"/>
  <c r="D104" i="9"/>
  <c r="D105" i="9"/>
  <c r="D99" i="9"/>
  <c r="D92" i="9"/>
  <c r="D93" i="9"/>
  <c r="D94" i="9"/>
  <c r="D95" i="9"/>
  <c r="D96" i="9"/>
  <c r="D91" i="9"/>
  <c r="F117" i="14" l="1"/>
  <c r="E119" i="14"/>
  <c r="G80" i="14"/>
  <c r="G71" i="14"/>
  <c r="G26" i="14"/>
  <c r="G109" i="14"/>
  <c r="G55" i="14"/>
  <c r="G35" i="14"/>
  <c r="G89" i="14"/>
  <c r="G45" i="14"/>
  <c r="G13" i="14"/>
  <c r="C119" i="14"/>
  <c r="F98" i="14"/>
  <c r="F80" i="14"/>
  <c r="F71" i="14"/>
  <c r="F26" i="14"/>
  <c r="F109" i="14"/>
  <c r="F55" i="14"/>
  <c r="F35" i="14"/>
  <c r="F89" i="14"/>
  <c r="G98" i="14"/>
  <c r="G117" i="14"/>
  <c r="F13" i="14"/>
  <c r="F62" i="14"/>
  <c r="G62" i="14"/>
  <c r="C35" i="10"/>
  <c r="E35" i="10"/>
  <c r="F118" i="14" l="1"/>
  <c r="G118" i="14"/>
  <c r="D116" i="13"/>
  <c r="D117" i="13"/>
  <c r="D118" i="13"/>
  <c r="D119" i="13"/>
  <c r="D95" i="13" l="1"/>
  <c r="D90" i="13" l="1"/>
  <c r="D89" i="13"/>
  <c r="D88" i="13" l="1"/>
  <c r="D30" i="13" l="1"/>
  <c r="D31" i="13"/>
  <c r="D32" i="13"/>
  <c r="D33" i="13"/>
  <c r="D35" i="13"/>
  <c r="D44" i="13"/>
  <c r="D45" i="13"/>
  <c r="D52" i="13"/>
  <c r="D51" i="13"/>
  <c r="D54" i="13"/>
  <c r="D57" i="13"/>
  <c r="D63" i="13"/>
  <c r="D64" i="13"/>
  <c r="D65" i="13"/>
  <c r="D66" i="13"/>
  <c r="D77" i="13"/>
  <c r="D29" i="13" l="1"/>
  <c r="D21" i="13"/>
  <c r="D20" i="13"/>
  <c r="D19" i="13"/>
  <c r="D18" i="13"/>
  <c r="D22" i="13"/>
  <c r="D17" i="13"/>
  <c r="D15" i="13"/>
  <c r="D16" i="13"/>
  <c r="D9" i="13"/>
  <c r="D10" i="13"/>
  <c r="D8" i="13"/>
  <c r="D7" i="13"/>
  <c r="D6" i="13"/>
  <c r="D5" i="13"/>
  <c r="D80" i="13"/>
  <c r="D79" i="13"/>
  <c r="D78" i="13"/>
  <c r="D98" i="10" l="1"/>
  <c r="D97" i="10"/>
  <c r="D96" i="10"/>
  <c r="D95" i="10"/>
  <c r="D94" i="10"/>
  <c r="D91" i="10"/>
  <c r="D90" i="10"/>
  <c r="D87" i="10"/>
  <c r="D86" i="10"/>
  <c r="D85" i="10"/>
  <c r="D84" i="10"/>
  <c r="D83" i="10"/>
  <c r="D80" i="10"/>
  <c r="D79" i="10"/>
  <c r="D78" i="10"/>
  <c r="D77" i="10"/>
  <c r="D76" i="10"/>
  <c r="D75" i="10"/>
  <c r="D74" i="10"/>
  <c r="D73" i="10"/>
  <c r="D72" i="10"/>
  <c r="D69" i="10"/>
  <c r="D68" i="10"/>
  <c r="D67" i="10"/>
  <c r="D66" i="10"/>
  <c r="D56" i="10"/>
  <c r="D63" i="10"/>
  <c r="D62" i="10"/>
  <c r="D61" i="10"/>
  <c r="D60" i="10"/>
  <c r="D59" i="10"/>
  <c r="D55" i="10"/>
  <c r="D54" i="10"/>
  <c r="D53" i="10"/>
  <c r="D52" i="10"/>
  <c r="D49" i="10"/>
  <c r="D48" i="10"/>
  <c r="D47" i="10"/>
  <c r="D46" i="10"/>
  <c r="D45" i="10"/>
  <c r="D44" i="10"/>
  <c r="D41" i="10"/>
  <c r="D40" i="10"/>
  <c r="D39" i="10"/>
  <c r="D38" i="10"/>
  <c r="D37" i="10"/>
  <c r="D34" i="10"/>
  <c r="D33" i="10"/>
  <c r="D32" i="10"/>
  <c r="D31" i="10"/>
  <c r="D30" i="10"/>
  <c r="D29" i="10"/>
  <c r="D28" i="10"/>
  <c r="D27" i="10"/>
  <c r="D26" i="10"/>
  <c r="D23" i="10"/>
  <c r="D22" i="10"/>
  <c r="D21" i="10"/>
  <c r="D20" i="10"/>
  <c r="D19" i="10"/>
  <c r="D18" i="10"/>
  <c r="D17" i="10"/>
  <c r="D126" i="13"/>
  <c r="D125" i="13"/>
  <c r="D124" i="13"/>
  <c r="D123" i="13"/>
  <c r="D122" i="13"/>
  <c r="D121" i="13"/>
  <c r="D120" i="13"/>
  <c r="D113" i="13"/>
  <c r="D112" i="13"/>
  <c r="D111" i="13"/>
  <c r="D110" i="13"/>
  <c r="D109" i="13"/>
  <c r="D106" i="13"/>
  <c r="D105" i="13"/>
  <c r="D104" i="13"/>
  <c r="D103" i="13"/>
  <c r="D102" i="13"/>
  <c r="D99" i="13"/>
  <c r="D98" i="13"/>
  <c r="D97" i="13"/>
  <c r="D96" i="13"/>
  <c r="D94" i="13"/>
  <c r="D91" i="13"/>
  <c r="D87" i="13"/>
  <c r="D86" i="13"/>
  <c r="D85" i="13"/>
  <c r="D84" i="13"/>
  <c r="D81" i="13"/>
  <c r="D76" i="13"/>
  <c r="D73" i="13"/>
  <c r="D72" i="13"/>
  <c r="D71" i="13"/>
  <c r="D70" i="13"/>
  <c r="D69" i="13"/>
  <c r="D68" i="13"/>
  <c r="D67" i="13"/>
  <c r="D60" i="13"/>
  <c r="D59" i="13"/>
  <c r="D58" i="13"/>
  <c r="D56" i="13"/>
  <c r="D55" i="13"/>
  <c r="D53" i="13"/>
  <c r="D47" i="13"/>
  <c r="D48" i="13"/>
  <c r="D46" i="13"/>
  <c r="D43" i="13"/>
  <c r="D40" i="13"/>
  <c r="D39" i="13"/>
  <c r="D38" i="13"/>
  <c r="D37" i="13"/>
  <c r="D36" i="13"/>
  <c r="D34" i="13"/>
  <c r="D28" i="13"/>
  <c r="D25" i="13"/>
  <c r="D24" i="13"/>
  <c r="D23" i="13"/>
  <c r="D14" i="13"/>
  <c r="D11" i="13"/>
  <c r="D4" i="13"/>
  <c r="D120" i="12"/>
  <c r="D119" i="12"/>
  <c r="D118" i="12"/>
  <c r="D117" i="12"/>
  <c r="D116" i="12"/>
  <c r="D115" i="12"/>
  <c r="D114" i="12"/>
  <c r="D113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6" i="12"/>
  <c r="D95" i="12"/>
  <c r="D94" i="12"/>
  <c r="D93" i="12"/>
  <c r="D92" i="12"/>
  <c r="D91" i="12"/>
  <c r="D90" i="12"/>
  <c r="D87" i="12"/>
  <c r="D86" i="12"/>
  <c r="D85" i="12"/>
  <c r="D84" i="12"/>
  <c r="D83" i="12"/>
  <c r="D80" i="12"/>
  <c r="D79" i="12"/>
  <c r="D78" i="12"/>
  <c r="D77" i="12"/>
  <c r="D76" i="12"/>
  <c r="D73" i="12"/>
  <c r="D72" i="12"/>
  <c r="D69" i="12"/>
  <c r="D68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44" i="12"/>
  <c r="D38" i="12"/>
  <c r="D39" i="12"/>
  <c r="D40" i="12"/>
  <c r="D41" i="12"/>
  <c r="D37" i="12"/>
  <c r="D28" i="12"/>
  <c r="D29" i="12"/>
  <c r="D30" i="12"/>
  <c r="D31" i="12"/>
  <c r="D32" i="12"/>
  <c r="D33" i="12"/>
  <c r="D34" i="12"/>
  <c r="D27" i="12"/>
  <c r="D19" i="12"/>
  <c r="D20" i="12"/>
  <c r="D21" i="12"/>
  <c r="D22" i="12"/>
  <c r="D23" i="12"/>
  <c r="D24" i="12"/>
  <c r="D18" i="12"/>
  <c r="D10" i="12"/>
  <c r="D5" i="12"/>
  <c r="D6" i="12"/>
  <c r="D7" i="12"/>
  <c r="D8" i="12"/>
  <c r="D9" i="12"/>
  <c r="D11" i="12"/>
  <c r="D12" i="12"/>
  <c r="D13" i="12"/>
  <c r="D14" i="12"/>
  <c r="D15" i="12"/>
  <c r="D4" i="12"/>
  <c r="D6" i="10"/>
  <c r="D4" i="10"/>
  <c r="D5" i="10"/>
  <c r="D7" i="10"/>
  <c r="D8" i="10"/>
  <c r="D9" i="10"/>
  <c r="D10" i="10"/>
  <c r="D11" i="10"/>
  <c r="D12" i="10"/>
  <c r="D13" i="10"/>
  <c r="D14" i="10"/>
  <c r="E99" i="10"/>
  <c r="C61" i="4" s="1"/>
  <c r="E92" i="10"/>
  <c r="C60" i="4" s="1"/>
  <c r="E88" i="10"/>
  <c r="C59" i="4" s="1"/>
  <c r="E81" i="10"/>
  <c r="C58" i="4" s="1"/>
  <c r="E70" i="10"/>
  <c r="C57" i="4" s="1"/>
  <c r="E64" i="10"/>
  <c r="C56" i="4" s="1"/>
  <c r="E57" i="10"/>
  <c r="C55" i="4" s="1"/>
  <c r="E50" i="10"/>
  <c r="C54" i="4" s="1"/>
  <c r="E42" i="10"/>
  <c r="C53" i="4" s="1"/>
  <c r="C52" i="4"/>
  <c r="E24" i="10"/>
  <c r="C51" i="4" s="1"/>
  <c r="E15" i="10"/>
  <c r="C50" i="4" s="1"/>
  <c r="E127" i="13" l="1"/>
  <c r="C85" i="4" s="1"/>
  <c r="C127" i="13"/>
  <c r="B85" i="4" s="1"/>
  <c r="E114" i="13"/>
  <c r="C84" i="4" s="1"/>
  <c r="D114" i="13"/>
  <c r="C114" i="13"/>
  <c r="B84" i="4" s="1"/>
  <c r="E107" i="13"/>
  <c r="C83" i="4" s="1"/>
  <c r="C107" i="13"/>
  <c r="B83" i="4" s="1"/>
  <c r="E100" i="13"/>
  <c r="C82" i="4" s="1"/>
  <c r="C100" i="13"/>
  <c r="B82" i="4" s="1"/>
  <c r="E92" i="13"/>
  <c r="C81" i="4" s="1"/>
  <c r="C92" i="13"/>
  <c r="B81" i="4" s="1"/>
  <c r="E82" i="13"/>
  <c r="C80" i="4" s="1"/>
  <c r="C82" i="13"/>
  <c r="B80" i="4" s="1"/>
  <c r="E74" i="13"/>
  <c r="C79" i="4" s="1"/>
  <c r="C74" i="13"/>
  <c r="B79" i="4" s="1"/>
  <c r="E61" i="13"/>
  <c r="C78" i="4" s="1"/>
  <c r="C61" i="13"/>
  <c r="B78" i="4" s="1"/>
  <c r="E49" i="13"/>
  <c r="C77" i="4" s="1"/>
  <c r="C49" i="13"/>
  <c r="B77" i="4" s="1"/>
  <c r="E41" i="13"/>
  <c r="C76" i="4" s="1"/>
  <c r="C41" i="13"/>
  <c r="B76" i="4" s="1"/>
  <c r="E26" i="13"/>
  <c r="C75" i="4" s="1"/>
  <c r="C26" i="13"/>
  <c r="B75" i="4" s="1"/>
  <c r="E12" i="13"/>
  <c r="C74" i="4" s="1"/>
  <c r="C12" i="13"/>
  <c r="B74" i="4" s="1"/>
  <c r="C97" i="12"/>
  <c r="B71" i="4" s="1"/>
  <c r="G61" i="4" l="1"/>
  <c r="G70" i="10"/>
  <c r="E57" i="4" s="1"/>
  <c r="E128" i="13"/>
  <c r="F49" i="13" l="1"/>
  <c r="D77" i="4" s="1"/>
  <c r="D79" i="4"/>
  <c r="G12" i="13"/>
  <c r="E74" i="4" s="1"/>
  <c r="G74" i="13"/>
  <c r="E79" i="4" s="1"/>
  <c r="F114" i="13"/>
  <c r="D84" i="4" s="1"/>
  <c r="F41" i="13"/>
  <c r="D76" i="4" s="1"/>
  <c r="F26" i="13"/>
  <c r="D75" i="4" s="1"/>
  <c r="F127" i="13"/>
  <c r="D85" i="4" s="1"/>
  <c r="F107" i="13"/>
  <c r="D83" i="4" s="1"/>
  <c r="F100" i="13"/>
  <c r="D82" i="4" s="1"/>
  <c r="F61" i="13"/>
  <c r="D78" i="4" s="1"/>
  <c r="F12" i="13"/>
  <c r="D74" i="4" s="1"/>
  <c r="F82" i="13"/>
  <c r="D80" i="4" s="1"/>
  <c r="F92" i="13"/>
  <c r="D81" i="4" s="1"/>
  <c r="G92" i="13"/>
  <c r="E81" i="4" s="1"/>
  <c r="G61" i="13"/>
  <c r="E78" i="4" s="1"/>
  <c r="G127" i="13"/>
  <c r="E85" i="4" s="1"/>
  <c r="G41" i="13"/>
  <c r="E76" i="4" s="1"/>
  <c r="G26" i="13"/>
  <c r="E75" i="4" s="1"/>
  <c r="G49" i="13"/>
  <c r="E77" i="4" s="1"/>
  <c r="G107" i="13"/>
  <c r="E83" i="4" s="1"/>
  <c r="G100" i="13"/>
  <c r="E82" i="4" s="1"/>
  <c r="G82" i="13"/>
  <c r="E80" i="4" s="1"/>
  <c r="G114" i="13"/>
  <c r="E84" i="4" s="1"/>
  <c r="C121" i="12"/>
  <c r="B73" i="4" s="1"/>
  <c r="C111" i="12"/>
  <c r="B72" i="4" s="1"/>
  <c r="C88" i="12"/>
  <c r="B70" i="4" s="1"/>
  <c r="C81" i="12"/>
  <c r="B69" i="4" s="1"/>
  <c r="C74" i="12"/>
  <c r="B68" i="4" s="1"/>
  <c r="C70" i="12"/>
  <c r="B67" i="4" s="1"/>
  <c r="C66" i="12"/>
  <c r="B66" i="4" s="1"/>
  <c r="C42" i="12"/>
  <c r="B65" i="4" s="1"/>
  <c r="C35" i="12"/>
  <c r="B64" i="4" s="1"/>
  <c r="C25" i="12"/>
  <c r="B63" i="4" s="1"/>
  <c r="C16" i="12"/>
  <c r="B62" i="4" s="1"/>
  <c r="F128" i="13" l="1"/>
  <c r="G128" i="13"/>
  <c r="E121" i="12"/>
  <c r="C73" i="4" s="1"/>
  <c r="E97" i="12"/>
  <c r="C71" i="4" s="1"/>
  <c r="E66" i="12"/>
  <c r="C66" i="4" s="1"/>
  <c r="E111" i="12"/>
  <c r="C72" i="4" s="1"/>
  <c r="C122" i="12"/>
  <c r="E88" i="12"/>
  <c r="C70" i="4" s="1"/>
  <c r="E81" i="12"/>
  <c r="C69" i="4" s="1"/>
  <c r="E74" i="12"/>
  <c r="C68" i="4" s="1"/>
  <c r="E70" i="12"/>
  <c r="C67" i="4" s="1"/>
  <c r="E42" i="12"/>
  <c r="C65" i="4" s="1"/>
  <c r="E35" i="12"/>
  <c r="C64" i="4" s="1"/>
  <c r="E25" i="12"/>
  <c r="C63" i="4" s="1"/>
  <c r="E16" i="12"/>
  <c r="C62" i="4" s="1"/>
  <c r="C129" i="13" l="1"/>
  <c r="F111" i="12"/>
  <c r="D72" i="4" s="1"/>
  <c r="F121" i="12"/>
  <c r="D73" i="4" s="1"/>
  <c r="F88" i="12"/>
  <c r="D70" i="4" s="1"/>
  <c r="F42" i="12"/>
  <c r="D65" i="4" s="1"/>
  <c r="F16" i="12"/>
  <c r="D62" i="4" s="1"/>
  <c r="F70" i="12"/>
  <c r="D67" i="4" s="1"/>
  <c r="F66" i="12"/>
  <c r="D66" i="4" s="1"/>
  <c r="F81" i="12"/>
  <c r="D69" i="4" s="1"/>
  <c r="F35" i="12"/>
  <c r="D64" i="4" s="1"/>
  <c r="F25" i="12"/>
  <c r="D63" i="4" s="1"/>
  <c r="F74" i="12"/>
  <c r="D68" i="4" s="1"/>
  <c r="F97" i="12"/>
  <c r="D71" i="4" s="1"/>
  <c r="E122" i="12"/>
  <c r="B49" i="4"/>
  <c r="E70" i="9"/>
  <c r="E66" i="9"/>
  <c r="C63" i="9"/>
  <c r="B44" i="4" s="1"/>
  <c r="E62" i="9"/>
  <c r="E52" i="9"/>
  <c r="K73" i="4" l="1"/>
  <c r="E123" i="12"/>
  <c r="G73" i="4"/>
  <c r="E129" i="13"/>
  <c r="G88" i="12"/>
  <c r="E70" i="4" s="1"/>
  <c r="F122" i="12"/>
  <c r="G81" i="12"/>
  <c r="E69" i="4" s="1"/>
  <c r="G74" i="12"/>
  <c r="E68" i="4" s="1"/>
  <c r="G16" i="12"/>
  <c r="G42" i="12"/>
  <c r="E65" i="4" s="1"/>
  <c r="G35" i="12"/>
  <c r="E64" i="4" s="1"/>
  <c r="G97" i="12"/>
  <c r="E71" i="4" s="1"/>
  <c r="G111" i="12"/>
  <c r="E72" i="4" s="1"/>
  <c r="G66" i="12"/>
  <c r="E66" i="4" s="1"/>
  <c r="G25" i="12"/>
  <c r="E63" i="4" s="1"/>
  <c r="G70" i="12"/>
  <c r="E67" i="4" s="1"/>
  <c r="G121" i="12"/>
  <c r="E73" i="4" s="1"/>
  <c r="C15" i="10"/>
  <c r="B50" i="4" s="1"/>
  <c r="E62" i="4" l="1"/>
  <c r="G122" i="12"/>
  <c r="D79" i="9"/>
  <c r="E79" i="9" s="1"/>
  <c r="E82" i="9"/>
  <c r="E83" i="9"/>
  <c r="C80" i="9"/>
  <c r="B46" i="4" s="1"/>
  <c r="E90" i="9"/>
  <c r="E36" i="9"/>
  <c r="E45" i="9"/>
  <c r="E46" i="9"/>
  <c r="E40" i="9"/>
  <c r="E41" i="9"/>
  <c r="E47" i="9"/>
  <c r="E48" i="9"/>
  <c r="E67" i="9"/>
  <c r="E68" i="9"/>
  <c r="E65" i="9"/>
  <c r="E69" i="9"/>
  <c r="E77" i="9"/>
  <c r="E78" i="9"/>
  <c r="C99" i="10"/>
  <c r="B61" i="4" s="1"/>
  <c r="D100" i="10"/>
  <c r="C92" i="10"/>
  <c r="B60" i="4" s="1"/>
  <c r="C88" i="10"/>
  <c r="B59" i="4" s="1"/>
  <c r="C81" i="10"/>
  <c r="C70" i="10"/>
  <c r="C64" i="10"/>
  <c r="B56" i="4" s="1"/>
  <c r="C57" i="10"/>
  <c r="B55" i="4" s="1"/>
  <c r="C50" i="10"/>
  <c r="B54" i="4" s="1"/>
  <c r="C42" i="10"/>
  <c r="B53" i="4" s="1"/>
  <c r="B52" i="4"/>
  <c r="C24" i="10"/>
  <c r="B51" i="4" s="1"/>
  <c r="B57" i="4" l="1"/>
  <c r="B58" i="4"/>
  <c r="C33" i="9"/>
  <c r="B40" i="4" s="1"/>
  <c r="C42" i="9"/>
  <c r="B41" i="4" s="1"/>
  <c r="E32" i="9"/>
  <c r="E31" i="9"/>
  <c r="E30" i="9"/>
  <c r="E28" i="9"/>
  <c r="E29" i="9"/>
  <c r="C23" i="9"/>
  <c r="B39" i="4" s="1"/>
  <c r="E37" i="9"/>
  <c r="E38" i="9"/>
  <c r="E39" i="9"/>
  <c r="E25" i="9"/>
  <c r="E9" i="9"/>
  <c r="C12" i="9"/>
  <c r="B38" i="4" s="1"/>
  <c r="E27" i="9"/>
  <c r="J73" i="4" l="1"/>
  <c r="F61" i="4"/>
  <c r="C123" i="12"/>
  <c r="F35" i="10"/>
  <c r="D52" i="4" s="1"/>
  <c r="F57" i="10"/>
  <c r="D55" i="4" s="1"/>
  <c r="F15" i="10"/>
  <c r="D50" i="4" s="1"/>
  <c r="F42" i="10"/>
  <c r="D53" i="4" s="1"/>
  <c r="F70" i="10"/>
  <c r="D57" i="4" s="1"/>
  <c r="F81" i="10"/>
  <c r="D58" i="4" s="1"/>
  <c r="F24" i="10"/>
  <c r="D51" i="4" s="1"/>
  <c r="F64" i="10"/>
  <c r="D56" i="4" s="1"/>
  <c r="F50" i="10"/>
  <c r="D54" i="4" s="1"/>
  <c r="F99" i="10"/>
  <c r="D61" i="4" s="1"/>
  <c r="F92" i="10"/>
  <c r="D60" i="4" s="1"/>
  <c r="F88" i="10"/>
  <c r="D59" i="4" s="1"/>
  <c r="C50" i="9"/>
  <c r="B42" i="4" s="1"/>
  <c r="D97" i="9"/>
  <c r="C97" i="9"/>
  <c r="B48" i="4" s="1"/>
  <c r="C88" i="9"/>
  <c r="B47" i="4" s="1"/>
  <c r="C72" i="9"/>
  <c r="B45" i="4" s="1"/>
  <c r="C57" i="9"/>
  <c r="B43" i="4" s="1"/>
  <c r="E20" i="9"/>
  <c r="E21" i="9"/>
  <c r="E19" i="9"/>
  <c r="E18" i="9"/>
  <c r="G88" i="10" l="1"/>
  <c r="E59" i="4" s="1"/>
  <c r="G81" i="10"/>
  <c r="E58" i="4" s="1"/>
  <c r="G50" i="10"/>
  <c r="E54" i="4" s="1"/>
  <c r="G57" i="10"/>
  <c r="E55" i="4" s="1"/>
  <c r="G42" i="10"/>
  <c r="E53" i="4" s="1"/>
  <c r="G64" i="10"/>
  <c r="E56" i="4" s="1"/>
  <c r="G15" i="10"/>
  <c r="E50" i="4" s="1"/>
  <c r="G24" i="10"/>
  <c r="E51" i="4" s="1"/>
  <c r="G99" i="10"/>
  <c r="E61" i="4" s="1"/>
  <c r="G35" i="10"/>
  <c r="E52" i="4" s="1"/>
  <c r="G92" i="10"/>
  <c r="E60" i="4" s="1"/>
  <c r="E5" i="9"/>
  <c r="E4" i="9"/>
  <c r="F49" i="4" l="1"/>
  <c r="C102" i="10"/>
  <c r="J61" i="4" s="1"/>
  <c r="E76" i="9"/>
  <c r="E75" i="9"/>
  <c r="E74" i="9"/>
  <c r="E71" i="9"/>
  <c r="E61" i="9"/>
  <c r="E60" i="9"/>
  <c r="E59" i="9"/>
  <c r="E56" i="9"/>
  <c r="E55" i="9"/>
  <c r="E54" i="9"/>
  <c r="E53" i="9"/>
  <c r="E49" i="9"/>
  <c r="E44" i="9"/>
  <c r="E26" i="9"/>
  <c r="E33" i="9" s="1"/>
  <c r="C40" i="4" s="1"/>
  <c r="E123" i="9"/>
  <c r="E122" i="9"/>
  <c r="E22" i="9"/>
  <c r="E17" i="9"/>
  <c r="E16" i="9"/>
  <c r="E10" i="9"/>
  <c r="E11" i="9"/>
  <c r="E14" i="9"/>
  <c r="E15" i="9"/>
  <c r="E8" i="9"/>
  <c r="E6" i="9"/>
  <c r="E7" i="9"/>
  <c r="E121" i="9"/>
  <c r="E120" i="9"/>
  <c r="E119" i="9"/>
  <c r="E118" i="9"/>
  <c r="E23" i="9" l="1"/>
  <c r="C39" i="4" s="1"/>
  <c r="E12" i="9"/>
  <c r="C38" i="4" s="1"/>
  <c r="E72" i="9"/>
  <c r="C45" i="4" s="1"/>
  <c r="E63" i="9"/>
  <c r="C44" i="4" s="1"/>
  <c r="E88" i="9"/>
  <c r="C47" i="4" s="1"/>
  <c r="E57" i="9"/>
  <c r="C43" i="4" s="1"/>
  <c r="E50" i="9"/>
  <c r="C42" i="4" s="1"/>
  <c r="E80" i="9"/>
  <c r="C46" i="4" s="1"/>
  <c r="E97" i="9"/>
  <c r="C48" i="4" s="1"/>
  <c r="D91" i="3" l="1"/>
  <c r="D90" i="3"/>
  <c r="D89" i="3"/>
  <c r="D88" i="3"/>
  <c r="D87" i="3"/>
  <c r="D86" i="3"/>
  <c r="D85" i="3"/>
  <c r="D84" i="3"/>
  <c r="B92" i="3" l="1"/>
  <c r="B37" i="4" l="1"/>
  <c r="B81" i="3"/>
  <c r="B36" i="4" s="1"/>
  <c r="B74" i="3"/>
  <c r="B35" i="4" s="1"/>
  <c r="B69" i="3"/>
  <c r="B34" i="4" s="1"/>
  <c r="B59" i="3"/>
  <c r="B33" i="4" s="1"/>
  <c r="B54" i="3"/>
  <c r="B32" i="4" s="1"/>
  <c r="B49" i="3"/>
  <c r="B31" i="4" s="1"/>
  <c r="B42" i="3"/>
  <c r="B30" i="4" s="1"/>
  <c r="B36" i="3"/>
  <c r="B29" i="4" s="1"/>
  <c r="B27" i="3"/>
  <c r="B28" i="4" s="1"/>
  <c r="B19" i="3"/>
  <c r="B27" i="4" s="1"/>
  <c r="B10" i="3"/>
  <c r="B26" i="4" s="1"/>
  <c r="B95" i="2"/>
  <c r="B25" i="4" s="1"/>
  <c r="B85" i="2"/>
  <c r="B24" i="4" s="1"/>
  <c r="B79" i="2"/>
  <c r="B23" i="4" s="1"/>
  <c r="B74" i="2"/>
  <c r="B22" i="4" s="1"/>
  <c r="B69" i="2"/>
  <c r="B21" i="4" s="1"/>
  <c r="B62" i="2"/>
  <c r="B20" i="4" s="1"/>
  <c r="B54" i="2"/>
  <c r="B19" i="4" s="1"/>
  <c r="B50" i="2"/>
  <c r="B18" i="4" s="1"/>
  <c r="B44" i="2"/>
  <c r="B17" i="4" s="1"/>
  <c r="B34" i="2"/>
  <c r="B16" i="4" s="1"/>
  <c r="B23" i="2"/>
  <c r="B15" i="4" s="1"/>
  <c r="D24" i="2"/>
  <c r="F37" i="4" l="1"/>
  <c r="B93" i="3"/>
  <c r="B13" i="2"/>
  <c r="B15" i="1"/>
  <c r="A25" i="1"/>
  <c r="A34" i="1" s="1"/>
  <c r="A45" i="1" s="1"/>
  <c r="A51" i="1" s="1"/>
  <c r="A57" i="1" s="1"/>
  <c r="A63" i="1" s="1"/>
  <c r="A70" i="1" s="1"/>
  <c r="A75" i="1" s="1"/>
  <c r="A82" i="1" s="1"/>
  <c r="A89" i="1" s="1"/>
  <c r="A98" i="1" s="1"/>
  <c r="B98" i="1"/>
  <c r="B89" i="1"/>
  <c r="B82" i="1"/>
  <c r="B75" i="1"/>
  <c r="B70" i="1"/>
  <c r="B63" i="1"/>
  <c r="B57" i="1"/>
  <c r="B51" i="1"/>
  <c r="B45" i="1"/>
  <c r="B34" i="1"/>
  <c r="B25" i="1"/>
  <c r="J49" i="4" l="1"/>
  <c r="E19" i="3"/>
  <c r="D27" i="4" s="1"/>
  <c r="B8" i="4"/>
  <c r="B3" i="4"/>
  <c r="B2" i="4"/>
  <c r="E42" i="3"/>
  <c r="D30" i="4" s="1"/>
  <c r="B4" i="4"/>
  <c r="B99" i="1"/>
  <c r="E45" i="1" s="1"/>
  <c r="D5" i="4" s="1"/>
  <c r="E81" i="3"/>
  <c r="D36" i="4" s="1"/>
  <c r="B5" i="4"/>
  <c r="E74" i="3"/>
  <c r="D35" i="4" s="1"/>
  <c r="E69" i="3"/>
  <c r="D34" i="4" s="1"/>
  <c r="E27" i="3"/>
  <c r="D28" i="4" s="1"/>
  <c r="B9" i="4"/>
  <c r="E36" i="3"/>
  <c r="D29" i="4" s="1"/>
  <c r="B10" i="4"/>
  <c r="E92" i="3"/>
  <c r="D37" i="4" s="1"/>
  <c r="B11" i="4"/>
  <c r="B6" i="4"/>
  <c r="B12" i="4"/>
  <c r="E49" i="3"/>
  <c r="D31" i="4" s="1"/>
  <c r="E54" i="3"/>
  <c r="D32" i="4" s="1"/>
  <c r="B7" i="4"/>
  <c r="B13" i="4"/>
  <c r="B96" i="2"/>
  <c r="E13" i="2" s="1"/>
  <c r="D14" i="4" s="1"/>
  <c r="B14" i="4"/>
  <c r="F25" i="4" s="1"/>
  <c r="E10" i="3"/>
  <c r="D26" i="4" s="1"/>
  <c r="E59" i="3"/>
  <c r="D33" i="4" s="1"/>
  <c r="D2" i="3"/>
  <c r="E82" i="1" l="1"/>
  <c r="D11" i="4" s="1"/>
  <c r="E98" i="1"/>
  <c r="D13" i="4" s="1"/>
  <c r="E70" i="1"/>
  <c r="D9" i="4" s="1"/>
  <c r="F13" i="4"/>
  <c r="K25" i="4" s="1"/>
  <c r="E15" i="1"/>
  <c r="D2" i="4" s="1"/>
  <c r="E25" i="1"/>
  <c r="D3" i="4" s="1"/>
  <c r="E57" i="1"/>
  <c r="D7" i="4" s="1"/>
  <c r="E75" i="1"/>
  <c r="D10" i="4" s="1"/>
  <c r="E34" i="1"/>
  <c r="D4" i="4" s="1"/>
  <c r="E51" i="1"/>
  <c r="D6" i="4" s="1"/>
  <c r="E63" i="1"/>
  <c r="D8" i="4" s="1"/>
  <c r="B98" i="2"/>
  <c r="E85" i="2"/>
  <c r="D24" i="4" s="1"/>
  <c r="E50" i="2"/>
  <c r="D18" i="4" s="1"/>
  <c r="E23" i="2"/>
  <c r="D15" i="4" s="1"/>
  <c r="E44" i="2"/>
  <c r="D17" i="4" s="1"/>
  <c r="E34" i="2"/>
  <c r="D16" i="4" s="1"/>
  <c r="E62" i="2"/>
  <c r="D20" i="4" s="1"/>
  <c r="E74" i="2"/>
  <c r="D22" i="4" s="1"/>
  <c r="E95" i="2"/>
  <c r="D25" i="4" s="1"/>
  <c r="E54" i="2"/>
  <c r="D19" i="4" s="1"/>
  <c r="E79" i="2"/>
  <c r="D23" i="4" s="1"/>
  <c r="B95" i="3"/>
  <c r="E69" i="2"/>
  <c r="D21" i="4" s="1"/>
  <c r="E89" i="1"/>
  <c r="D12" i="4" s="1"/>
  <c r="K37" i="4"/>
  <c r="D60" i="2"/>
  <c r="D60" i="1"/>
  <c r="D2" i="1"/>
  <c r="D3" i="1"/>
  <c r="D4" i="1"/>
  <c r="D5" i="1"/>
  <c r="D6" i="1"/>
  <c r="D7" i="1"/>
  <c r="D8" i="1"/>
  <c r="D9" i="1"/>
  <c r="D10" i="1"/>
  <c r="D11" i="1"/>
  <c r="D12" i="1"/>
  <c r="D2" i="2"/>
  <c r="D3" i="2"/>
  <c r="D4" i="2"/>
  <c r="D5" i="2"/>
  <c r="D6" i="2"/>
  <c r="D7" i="2"/>
  <c r="D8" i="2"/>
  <c r="D9" i="2"/>
  <c r="D10" i="2"/>
  <c r="D11" i="2"/>
  <c r="D12" i="2"/>
  <c r="D13" i="2" l="1"/>
  <c r="D83" i="3"/>
  <c r="D82" i="3"/>
  <c r="D80" i="3"/>
  <c r="D79" i="3"/>
  <c r="D78" i="3"/>
  <c r="D77" i="3"/>
  <c r="D76" i="3"/>
  <c r="D75" i="3"/>
  <c r="D73" i="3"/>
  <c r="D72" i="3"/>
  <c r="D25" i="3"/>
  <c r="D92" i="3" l="1"/>
  <c r="C37" i="4" s="1"/>
  <c r="C14" i="4"/>
  <c r="D81" i="3"/>
  <c r="D71" i="3"/>
  <c r="D70" i="3"/>
  <c r="D68" i="3"/>
  <c r="D67" i="3"/>
  <c r="D66" i="3"/>
  <c r="D65" i="3"/>
  <c r="D64" i="3"/>
  <c r="D63" i="3"/>
  <c r="D62" i="3"/>
  <c r="D61" i="3"/>
  <c r="D60" i="3"/>
  <c r="D58" i="3"/>
  <c r="D57" i="3"/>
  <c r="D56" i="3"/>
  <c r="D55" i="3"/>
  <c r="D53" i="3"/>
  <c r="D52" i="3"/>
  <c r="D51" i="3"/>
  <c r="D50" i="3"/>
  <c r="D48" i="3"/>
  <c r="D47" i="3"/>
  <c r="D46" i="3"/>
  <c r="D45" i="3"/>
  <c r="D44" i="3"/>
  <c r="D43" i="3"/>
  <c r="D41" i="3"/>
  <c r="D40" i="3"/>
  <c r="D39" i="3"/>
  <c r="D38" i="3"/>
  <c r="D37" i="3"/>
  <c r="D35" i="3"/>
  <c r="D34" i="3"/>
  <c r="D33" i="3"/>
  <c r="D32" i="3"/>
  <c r="D31" i="3"/>
  <c r="D30" i="3"/>
  <c r="D29" i="3"/>
  <c r="D28" i="3"/>
  <c r="D26" i="3"/>
  <c r="D24" i="3"/>
  <c r="D23" i="3"/>
  <c r="D22" i="3"/>
  <c r="D21" i="3"/>
  <c r="D20" i="3"/>
  <c r="D18" i="3"/>
  <c r="D17" i="3"/>
  <c r="D16" i="3"/>
  <c r="D15" i="3"/>
  <c r="D14" i="3"/>
  <c r="D13" i="3"/>
  <c r="D12" i="3"/>
  <c r="D11" i="3"/>
  <c r="D9" i="3"/>
  <c r="D8" i="3"/>
  <c r="D7" i="3"/>
  <c r="D6" i="3"/>
  <c r="D5" i="3"/>
  <c r="D4" i="3"/>
  <c r="D3" i="3"/>
  <c r="D94" i="2"/>
  <c r="D93" i="2"/>
  <c r="D92" i="2"/>
  <c r="D91" i="2"/>
  <c r="D90" i="2"/>
  <c r="D89" i="2"/>
  <c r="D88" i="2"/>
  <c r="D87" i="2"/>
  <c r="D86" i="2"/>
  <c r="D84" i="2"/>
  <c r="D83" i="2"/>
  <c r="D82" i="2"/>
  <c r="D81" i="2"/>
  <c r="D80" i="2"/>
  <c r="D78" i="2"/>
  <c r="D77" i="2"/>
  <c r="D76" i="2"/>
  <c r="D75" i="2"/>
  <c r="D73" i="2"/>
  <c r="D72" i="2"/>
  <c r="D71" i="2"/>
  <c r="D70" i="2"/>
  <c r="D68" i="2"/>
  <c r="D67" i="2"/>
  <c r="D66" i="2"/>
  <c r="D65" i="2"/>
  <c r="D64" i="2"/>
  <c r="D63" i="2"/>
  <c r="D61" i="2"/>
  <c r="D59" i="2"/>
  <c r="D58" i="2"/>
  <c r="D57" i="2"/>
  <c r="D56" i="2"/>
  <c r="D55" i="2"/>
  <c r="D53" i="2"/>
  <c r="D52" i="2"/>
  <c r="D51" i="2"/>
  <c r="D49" i="2"/>
  <c r="D48" i="2"/>
  <c r="D47" i="2"/>
  <c r="D46" i="2"/>
  <c r="D45" i="2"/>
  <c r="D43" i="2"/>
  <c r="D42" i="2"/>
  <c r="D41" i="2"/>
  <c r="D40" i="2"/>
  <c r="D39" i="2"/>
  <c r="D38" i="2"/>
  <c r="D37" i="2"/>
  <c r="D36" i="2"/>
  <c r="D35" i="2"/>
  <c r="D33" i="2"/>
  <c r="D32" i="2"/>
  <c r="D31" i="2"/>
  <c r="D30" i="2"/>
  <c r="D29" i="2"/>
  <c r="D28" i="2"/>
  <c r="D27" i="2"/>
  <c r="D26" i="2"/>
  <c r="D25" i="2"/>
  <c r="D22" i="2"/>
  <c r="D21" i="2"/>
  <c r="D20" i="2"/>
  <c r="D19" i="2"/>
  <c r="D18" i="2"/>
  <c r="D17" i="2"/>
  <c r="D16" i="2"/>
  <c r="D15" i="2"/>
  <c r="D14" i="2"/>
  <c r="D54" i="2" l="1"/>
  <c r="C19" i="4" s="1"/>
  <c r="D69" i="3"/>
  <c r="C36" i="4"/>
  <c r="D36" i="3"/>
  <c r="D42" i="3"/>
  <c r="C30" i="4" s="1"/>
  <c r="D74" i="3"/>
  <c r="C35" i="4" s="1"/>
  <c r="D49" i="3"/>
  <c r="D19" i="3"/>
  <c r="D27" i="3"/>
  <c r="D10" i="3"/>
  <c r="D54" i="3"/>
  <c r="C32" i="4" s="1"/>
  <c r="D59" i="3"/>
  <c r="C33" i="4" s="1"/>
  <c r="D79" i="2"/>
  <c r="D50" i="2"/>
  <c r="D62" i="2"/>
  <c r="D69" i="2"/>
  <c r="D74" i="2"/>
  <c r="D34" i="2"/>
  <c r="D23" i="2"/>
  <c r="D44" i="2"/>
  <c r="D95" i="2"/>
  <c r="D85" i="2"/>
  <c r="D13" i="1"/>
  <c r="D14" i="1"/>
  <c r="D16" i="1"/>
  <c r="D17" i="1"/>
  <c r="D18" i="1"/>
  <c r="D19" i="1"/>
  <c r="D20" i="1"/>
  <c r="D21" i="1"/>
  <c r="D22" i="1"/>
  <c r="D23" i="1"/>
  <c r="D24" i="1"/>
  <c r="D26" i="1"/>
  <c r="D27" i="1"/>
  <c r="D28" i="1"/>
  <c r="D29" i="1"/>
  <c r="D30" i="1"/>
  <c r="D31" i="1"/>
  <c r="D32" i="1"/>
  <c r="D33" i="1"/>
  <c r="D35" i="1"/>
  <c r="D36" i="1"/>
  <c r="D37" i="1"/>
  <c r="D38" i="1"/>
  <c r="D39" i="1"/>
  <c r="D40" i="1"/>
  <c r="D41" i="1"/>
  <c r="D42" i="1"/>
  <c r="D43" i="1"/>
  <c r="D44" i="1"/>
  <c r="D46" i="1"/>
  <c r="D47" i="1"/>
  <c r="D48" i="1"/>
  <c r="D49" i="1"/>
  <c r="D50" i="1"/>
  <c r="D52" i="1"/>
  <c r="D53" i="1"/>
  <c r="D54" i="1"/>
  <c r="D55" i="1"/>
  <c r="D56" i="1"/>
  <c r="D58" i="1"/>
  <c r="D59" i="1"/>
  <c r="D61" i="1"/>
  <c r="D62" i="1"/>
  <c r="D64" i="1"/>
  <c r="D65" i="1"/>
  <c r="D66" i="1"/>
  <c r="D67" i="1"/>
  <c r="D68" i="1"/>
  <c r="D69" i="1"/>
  <c r="D71" i="1"/>
  <c r="D72" i="1"/>
  <c r="D73" i="1"/>
  <c r="D74" i="1"/>
  <c r="D76" i="1"/>
  <c r="D77" i="1"/>
  <c r="D78" i="1"/>
  <c r="D79" i="1"/>
  <c r="D80" i="1"/>
  <c r="D81" i="1"/>
  <c r="D83" i="1"/>
  <c r="D84" i="1"/>
  <c r="D85" i="1"/>
  <c r="D86" i="1"/>
  <c r="D87" i="1"/>
  <c r="D88" i="1"/>
  <c r="D90" i="1"/>
  <c r="D91" i="1"/>
  <c r="D92" i="1"/>
  <c r="D93" i="1"/>
  <c r="D94" i="1"/>
  <c r="D95" i="1"/>
  <c r="D96" i="1"/>
  <c r="D97" i="1"/>
  <c r="D15" i="1" l="1"/>
  <c r="C2" i="4" s="1"/>
  <c r="C24" i="4"/>
  <c r="C21" i="4"/>
  <c r="D96" i="2"/>
  <c r="C25" i="4"/>
  <c r="C20" i="4"/>
  <c r="C17" i="4"/>
  <c r="C15" i="4"/>
  <c r="C23" i="4"/>
  <c r="C18" i="4"/>
  <c r="C16" i="4"/>
  <c r="C22" i="4"/>
  <c r="C26" i="4"/>
  <c r="D93" i="3"/>
  <c r="C28" i="4"/>
  <c r="C27" i="4"/>
  <c r="C29" i="4"/>
  <c r="C34" i="4"/>
  <c r="C31" i="4"/>
  <c r="D82" i="1"/>
  <c r="D75" i="1"/>
  <c r="D89" i="1"/>
  <c r="D57" i="1"/>
  <c r="D25" i="1"/>
  <c r="D98" i="1"/>
  <c r="D63" i="1"/>
  <c r="D51" i="1"/>
  <c r="D34" i="1"/>
  <c r="D70" i="1"/>
  <c r="D45" i="1"/>
  <c r="G25" i="4" l="1"/>
  <c r="C3" i="4"/>
  <c r="G37" i="4"/>
  <c r="F13" i="2"/>
  <c r="E14" i="4" s="1"/>
  <c r="F54" i="2"/>
  <c r="E19" i="4" s="1"/>
  <c r="F69" i="2"/>
  <c r="E21" i="4" s="1"/>
  <c r="C6" i="4"/>
  <c r="C10" i="4"/>
  <c r="F79" i="2"/>
  <c r="E23" i="4" s="1"/>
  <c r="F62" i="2"/>
  <c r="E20" i="4" s="1"/>
  <c r="C7" i="4"/>
  <c r="F74" i="2"/>
  <c r="E22" i="4" s="1"/>
  <c r="F44" i="2"/>
  <c r="E17" i="4" s="1"/>
  <c r="C12" i="4"/>
  <c r="C8" i="4"/>
  <c r="C11" i="4"/>
  <c r="F85" i="2"/>
  <c r="E24" i="4" s="1"/>
  <c r="C5" i="4"/>
  <c r="C9" i="4"/>
  <c r="F50" i="2"/>
  <c r="E18" i="4" s="1"/>
  <c r="C4" i="4"/>
  <c r="C13" i="4"/>
  <c r="D99" i="1"/>
  <c r="F15" i="1" s="1"/>
  <c r="E2" i="4" s="1"/>
  <c r="F10" i="3"/>
  <c r="E26" i="4" s="1"/>
  <c r="F34" i="2"/>
  <c r="E16" i="4" s="1"/>
  <c r="F23" i="2"/>
  <c r="E15" i="4" s="1"/>
  <c r="F95" i="2"/>
  <c r="E25" i="4" s="1"/>
  <c r="F36" i="3"/>
  <c r="E29" i="4" s="1"/>
  <c r="F49" i="3"/>
  <c r="E31" i="4" s="1"/>
  <c r="F19" i="3"/>
  <c r="E27" i="4" s="1"/>
  <c r="F69" i="3"/>
  <c r="E34" i="4" s="1"/>
  <c r="F92" i="3"/>
  <c r="E37" i="4" s="1"/>
  <c r="D95" i="3"/>
  <c r="F42" i="3"/>
  <c r="E30" i="4" s="1"/>
  <c r="F54" i="3"/>
  <c r="E32" i="4" s="1"/>
  <c r="F59" i="3"/>
  <c r="E33" i="4" s="1"/>
  <c r="F74" i="3"/>
  <c r="E35" i="4" s="1"/>
  <c r="F81" i="3"/>
  <c r="E36" i="4" s="1"/>
  <c r="F27" i="3"/>
  <c r="E28" i="4" s="1"/>
  <c r="F50" i="9"/>
  <c r="D42" i="4" s="1"/>
  <c r="J37" i="4" l="1"/>
  <c r="G13" i="4"/>
  <c r="J25" i="4" s="1"/>
  <c r="F82" i="1"/>
  <c r="E11" i="4" s="1"/>
  <c r="D98" i="2"/>
  <c r="F45" i="1"/>
  <c r="E5" i="4" s="1"/>
  <c r="F63" i="1"/>
  <c r="E8" i="4" s="1"/>
  <c r="F57" i="1"/>
  <c r="E7" i="4" s="1"/>
  <c r="F34" i="1"/>
  <c r="E4" i="4" s="1"/>
  <c r="F51" i="1"/>
  <c r="E6" i="4" s="1"/>
  <c r="F98" i="1"/>
  <c r="E13" i="4" s="1"/>
  <c r="F89" i="1"/>
  <c r="E12" i="4" s="1"/>
  <c r="F25" i="1"/>
  <c r="E3" i="4" s="1"/>
  <c r="F70" i="1"/>
  <c r="E9" i="4" s="1"/>
  <c r="F75" i="1"/>
  <c r="E10" i="4" s="1"/>
  <c r="F63" i="9"/>
  <c r="D44" i="4" s="1"/>
  <c r="F12" i="9"/>
  <c r="D38" i="4" s="1"/>
  <c r="F23" i="9"/>
  <c r="D39" i="4" s="1"/>
  <c r="F33" i="9"/>
  <c r="D40" i="4" s="1"/>
  <c r="F88" i="9"/>
  <c r="D47" i="4" s="1"/>
  <c r="F107" i="9"/>
  <c r="D49" i="4" s="1"/>
  <c r="F97" i="9"/>
  <c r="D48" i="4" s="1"/>
  <c r="F80" i="9"/>
  <c r="D46" i="4" s="1"/>
  <c r="F42" i="9"/>
  <c r="D41" i="4" s="1"/>
  <c r="F72" i="9"/>
  <c r="D45" i="4" s="1"/>
  <c r="F57" i="9"/>
  <c r="D43" i="4" s="1"/>
  <c r="E35" i="9" l="1"/>
  <c r="E42" i="9" s="1"/>
  <c r="C41" i="4" l="1"/>
  <c r="E106" i="9"/>
  <c r="E107" i="9" s="1"/>
  <c r="G107" i="9" l="1"/>
  <c r="E49" i="4" s="1"/>
  <c r="C49" i="4"/>
  <c r="G88" i="9" l="1"/>
  <c r="E47" i="4" s="1"/>
  <c r="G42" i="9"/>
  <c r="E41" i="4" s="1"/>
  <c r="G97" i="9"/>
  <c r="E48" i="4" s="1"/>
  <c r="G57" i="9"/>
  <c r="E43" i="4" s="1"/>
  <c r="E110" i="9"/>
  <c r="K49" i="4" s="1"/>
  <c r="G33" i="9"/>
  <c r="E40" i="4" s="1"/>
  <c r="G23" i="9"/>
  <c r="E39" i="4" s="1"/>
  <c r="G50" i="9"/>
  <c r="E42" i="4" s="1"/>
  <c r="G72" i="9"/>
  <c r="E45" i="4" s="1"/>
  <c r="K61" i="4"/>
  <c r="G12" i="9"/>
  <c r="E38" i="4" s="1"/>
  <c r="G80" i="9"/>
  <c r="E46" i="4" s="1"/>
  <c r="G63" i="9"/>
  <c r="E44" i="4" s="1"/>
</calcChain>
</file>

<file path=xl/sharedStrings.xml><?xml version="1.0" encoding="utf-8"?>
<sst xmlns="http://schemas.openxmlformats.org/spreadsheetml/2006/main" count="550" uniqueCount="264">
  <si>
    <t>תאריך</t>
  </si>
  <si>
    <t xml:space="preserve">מחיר </t>
  </si>
  <si>
    <t>סה"כ</t>
  </si>
  <si>
    <t>סולר הסקה</t>
  </si>
  <si>
    <t>עלות</t>
  </si>
  <si>
    <t>כמות סולר הסקה</t>
  </si>
  <si>
    <t>סה"כ צריכה חודשי</t>
  </si>
  <si>
    <t>כמות חודשית</t>
  </si>
  <si>
    <t>חודש</t>
  </si>
  <si>
    <t>סה"כ שנתי</t>
  </si>
  <si>
    <t>אחוז צריכה חודשי</t>
  </si>
  <si>
    <t>אחוז עלות חודשי</t>
  </si>
  <si>
    <t>סה"כ צריכה חודש</t>
  </si>
  <si>
    <t>עלות חודשית</t>
  </si>
  <si>
    <t>כמות שנתית</t>
  </si>
  <si>
    <t>עלות שנתית</t>
  </si>
  <si>
    <t>סה"כ צריכה חודש ינואר</t>
  </si>
  <si>
    <t>סה"כ צריכה חודש פברואר</t>
  </si>
  <si>
    <t>סה"כ צריכה חודש מרץ</t>
  </si>
  <si>
    <t>סה"כ צריכה חודש אפריל</t>
  </si>
  <si>
    <t>סה"כ צריכה חודש מאי</t>
  </si>
  <si>
    <t>סה"כ צריכה חודש יוני</t>
  </si>
  <si>
    <t>סה"כ צריכה חודש יולי</t>
  </si>
  <si>
    <t>סה"כ צריכה חודש אוגוסט</t>
  </si>
  <si>
    <t>סה"כ צריכה חודש ספטמבר</t>
  </si>
  <si>
    <t>סה"כ צריכה חודש אוקטובר</t>
  </si>
  <si>
    <t>סה"כ צריכה חודש נובמבר</t>
  </si>
  <si>
    <t>סה"כ צריכה חודש דצמבר</t>
  </si>
  <si>
    <t>חודש פברואר</t>
  </si>
  <si>
    <t>חודש ינואר</t>
  </si>
  <si>
    <t>חודש מרץ</t>
  </si>
  <si>
    <t>חודש אפריל</t>
  </si>
  <si>
    <t>חודש מאי</t>
  </si>
  <si>
    <t>חודש יוני</t>
  </si>
  <si>
    <t>חודש יולי</t>
  </si>
  <si>
    <t>חודש אוגוסט</t>
  </si>
  <si>
    <t>חודש ספטמבר</t>
  </si>
  <si>
    <t>חודש אוקטובר</t>
  </si>
  <si>
    <t>חודש נובמבר</t>
  </si>
  <si>
    <t>חודש דצמבר</t>
  </si>
  <si>
    <t xml:space="preserve">סולר </t>
  </si>
  <si>
    <t>ביצוע תדלוק</t>
  </si>
  <si>
    <t>חשבונית</t>
  </si>
  <si>
    <t>17.01.2023</t>
  </si>
  <si>
    <t>01.01.2023</t>
  </si>
  <si>
    <t>12.01.2023</t>
  </si>
  <si>
    <t>13.01.2023</t>
  </si>
  <si>
    <t>16.02.2023</t>
  </si>
  <si>
    <t>20.02.2023</t>
  </si>
  <si>
    <t>27.02.2023</t>
  </si>
  <si>
    <t>28.02.2023</t>
  </si>
  <si>
    <t>14.03.2023</t>
  </si>
  <si>
    <t>21.03.2023</t>
  </si>
  <si>
    <t>21.03.2024</t>
  </si>
  <si>
    <t>27.03.2023</t>
  </si>
  <si>
    <t>28.03.2023</t>
  </si>
  <si>
    <t>16.04.2023</t>
  </si>
  <si>
    <t>23.04.2023</t>
  </si>
  <si>
    <t>03.05.2023</t>
  </si>
  <si>
    <t>16.05.2023</t>
  </si>
  <si>
    <t>08.05.2023</t>
  </si>
  <si>
    <t>10.05.2023</t>
  </si>
  <si>
    <t>17.05.2023</t>
  </si>
  <si>
    <t>24.05.2023</t>
  </si>
  <si>
    <t>28.05.2023</t>
  </si>
  <si>
    <t>28.05.2024</t>
  </si>
  <si>
    <t>29.05.2023</t>
  </si>
  <si>
    <t>30.05.2023</t>
  </si>
  <si>
    <t>19.06.2023</t>
  </si>
  <si>
    <t>27.07.2023</t>
  </si>
  <si>
    <t>07.08.2023</t>
  </si>
  <si>
    <t>08.08.2023</t>
  </si>
  <si>
    <t>17.08.2023</t>
  </si>
  <si>
    <t>31.08.2023</t>
  </si>
  <si>
    <t>06.09.2023</t>
  </si>
  <si>
    <t>11.09.2023</t>
  </si>
  <si>
    <t>26.09.2023</t>
  </si>
  <si>
    <t>28.09.2023</t>
  </si>
  <si>
    <t>15.10.2023</t>
  </si>
  <si>
    <t>16.10.2023</t>
  </si>
  <si>
    <t>22.10.2023</t>
  </si>
  <si>
    <t>26.10.2023</t>
  </si>
  <si>
    <t>08.11.2023</t>
  </si>
  <si>
    <t>16.11.2023</t>
  </si>
  <si>
    <t>23.11.2023</t>
  </si>
  <si>
    <t>28.11.2023</t>
  </si>
  <si>
    <t>17.12.2023</t>
  </si>
  <si>
    <t>18.12.2023</t>
  </si>
  <si>
    <t>22.12.2023</t>
  </si>
  <si>
    <t>28.12.2023</t>
  </si>
  <si>
    <t>29.12.2023</t>
  </si>
  <si>
    <t>תעודת משלוח</t>
  </si>
  <si>
    <t>24.01.2024</t>
  </si>
  <si>
    <t>25.02.2024</t>
  </si>
  <si>
    <t>28.02.2024</t>
  </si>
  <si>
    <t>13.03.2024</t>
  </si>
  <si>
    <t>17.03.2024</t>
  </si>
  <si>
    <t>22.03.2024</t>
  </si>
  <si>
    <t>26.03.2024</t>
  </si>
  <si>
    <t>27.03.2024</t>
  </si>
  <si>
    <t>08.04.2024</t>
  </si>
  <si>
    <t>11.04.2024</t>
  </si>
  <si>
    <t>17.04.2024</t>
  </si>
  <si>
    <t>22.04.2024</t>
  </si>
  <si>
    <t>10.05.2024</t>
  </si>
  <si>
    <t>15.05.2024</t>
  </si>
  <si>
    <t>31.05.2024</t>
  </si>
  <si>
    <t>20.06.2024</t>
  </si>
  <si>
    <t>21.06.2024</t>
  </si>
  <si>
    <t>23.06.2024</t>
  </si>
  <si>
    <t>24.06.2024</t>
  </si>
  <si>
    <t>25.06.2024</t>
  </si>
  <si>
    <t>אחוז צריכה חודשי חודשי</t>
  </si>
  <si>
    <t>אחוז עלות חודשי חודשי</t>
  </si>
  <si>
    <t>עליה בעלות הצריכה והעלות יחס לאשתקד</t>
  </si>
  <si>
    <t>סה"כ עלות</t>
  </si>
  <si>
    <t>תעריך</t>
  </si>
  <si>
    <t xml:space="preserve">סה"כ עלות </t>
  </si>
  <si>
    <t>תעריף</t>
  </si>
  <si>
    <t>15.7.2024</t>
  </si>
  <si>
    <t>09.02.2024</t>
  </si>
  <si>
    <t>02.01.2024</t>
  </si>
  <si>
    <t>סה"כ כולל מע"מ</t>
  </si>
  <si>
    <t>07.01.2024</t>
  </si>
  <si>
    <t>12.01.2024</t>
  </si>
  <si>
    <t>17.01.2024</t>
  </si>
  <si>
    <t>28.01.2024</t>
  </si>
  <si>
    <t>תעריף כולל מע"מ</t>
  </si>
  <si>
    <t>01.02.2024</t>
  </si>
  <si>
    <t>05.02.2024</t>
  </si>
  <si>
    <t>14.02.2024</t>
  </si>
  <si>
    <t>16.02.2024</t>
  </si>
  <si>
    <t>20.02.2024</t>
  </si>
  <si>
    <t>23.02.2024</t>
  </si>
  <si>
    <t>03.03.2024</t>
  </si>
  <si>
    <t>22.7.2024</t>
  </si>
  <si>
    <t>29.7.24</t>
  </si>
  <si>
    <t>8.7.2024</t>
  </si>
  <si>
    <t>1.7.2024</t>
  </si>
  <si>
    <t>2.7.2024</t>
  </si>
  <si>
    <t>19.06.2024</t>
  </si>
  <si>
    <t>13.6.2024</t>
  </si>
  <si>
    <t>6.6.24</t>
  </si>
  <si>
    <t>26.05.2024</t>
  </si>
  <si>
    <t>13.05.2024</t>
  </si>
  <si>
    <t>07.05.2024</t>
  </si>
  <si>
    <t>05.04.2024</t>
  </si>
  <si>
    <t>01.04.2024</t>
  </si>
  <si>
    <t>19.03.2024</t>
  </si>
  <si>
    <t>14.03.2024</t>
  </si>
  <si>
    <t>08.03.2024</t>
  </si>
  <si>
    <t>04.08.2024</t>
  </si>
  <si>
    <t>05.08.2024</t>
  </si>
  <si>
    <t>11.08.2024</t>
  </si>
  <si>
    <t>18.08.2024</t>
  </si>
  <si>
    <t>23.08.2024</t>
  </si>
  <si>
    <t>28.08.2024</t>
  </si>
  <si>
    <t>30.08.2024</t>
  </si>
  <si>
    <t>18.9.2024</t>
  </si>
  <si>
    <t>23.9.2024</t>
  </si>
  <si>
    <t>16.9.2024</t>
  </si>
  <si>
    <t>10.9.2024</t>
  </si>
  <si>
    <t>4.9.2024</t>
  </si>
  <si>
    <t>30.9.2024</t>
  </si>
  <si>
    <t>07.10.2024</t>
  </si>
  <si>
    <t>14.10.2024</t>
  </si>
  <si>
    <t>21.10.2024</t>
  </si>
  <si>
    <t>28.10.2024</t>
  </si>
  <si>
    <t>04.11.2024</t>
  </si>
  <si>
    <t>08.11.2024</t>
  </si>
  <si>
    <t>21.11.2024</t>
  </si>
  <si>
    <t>22.11.2024</t>
  </si>
  <si>
    <t>15.12.2024</t>
  </si>
  <si>
    <t>10.12.2024</t>
  </si>
  <si>
    <t>06.12.2024</t>
  </si>
  <si>
    <t>04.12.2024</t>
  </si>
  <si>
    <t>02.12.2024</t>
  </si>
  <si>
    <t>20.12.2024</t>
  </si>
  <si>
    <t>24.12.2024</t>
  </si>
  <si>
    <t>29.12.2024</t>
  </si>
  <si>
    <t>31.12.2024</t>
  </si>
  <si>
    <t>03.01.2025</t>
  </si>
  <si>
    <t>12.01.2025</t>
  </si>
  <si>
    <t>07.01.2025</t>
  </si>
  <si>
    <t>17.01.2025</t>
  </si>
  <si>
    <t>20.01.2025</t>
  </si>
  <si>
    <t>24.01.2025</t>
  </si>
  <si>
    <t>29.01.2025</t>
  </si>
  <si>
    <t>02.02.2025</t>
  </si>
  <si>
    <t>06.02.2025</t>
  </si>
  <si>
    <t>10.02.2025</t>
  </si>
  <si>
    <t>17.02.2025</t>
  </si>
  <si>
    <t>13.02.2025</t>
  </si>
  <si>
    <t>19.02.2025</t>
  </si>
  <si>
    <t>23.02.2025</t>
  </si>
  <si>
    <t>28.02.2025</t>
  </si>
  <si>
    <t>03.03.2025</t>
  </si>
  <si>
    <t>25.02.2025</t>
  </si>
  <si>
    <t>07.03.2025</t>
  </si>
  <si>
    <t>11.04.2025</t>
  </si>
  <si>
    <t>31.03.2025</t>
  </si>
  <si>
    <t>05.05.2025</t>
  </si>
  <si>
    <t>30.04.2025</t>
  </si>
  <si>
    <t>25.04.2025</t>
  </si>
  <si>
    <t>21.04.2025</t>
  </si>
  <si>
    <t>16.03.2025</t>
  </si>
  <si>
    <t>11.03.2025</t>
  </si>
  <si>
    <t>15.04.2025</t>
  </si>
  <si>
    <t>13.05.2025</t>
  </si>
  <si>
    <t>18.05.2025</t>
  </si>
  <si>
    <t>09.05.2025</t>
  </si>
  <si>
    <t>26.03.2025</t>
  </si>
  <si>
    <t>25.05.2025</t>
  </si>
  <si>
    <t>05.06.2025</t>
  </si>
  <si>
    <t>10.06.2025</t>
  </si>
  <si>
    <t>15.06.2025</t>
  </si>
  <si>
    <t>19.06.2025</t>
  </si>
  <si>
    <t>23.06.2025</t>
  </si>
  <si>
    <t>30.05.2025</t>
  </si>
  <si>
    <t>06.07.2025</t>
  </si>
  <si>
    <t>01.07.2025</t>
  </si>
  <si>
    <t>11.07.2025</t>
  </si>
  <si>
    <t>28.07.2025</t>
  </si>
  <si>
    <t>23.07.2025</t>
  </si>
  <si>
    <t>17.07.2025</t>
  </si>
  <si>
    <t>03.08.2025</t>
  </si>
  <si>
    <t>08.08.2025</t>
  </si>
  <si>
    <t>18.08.2025</t>
  </si>
  <si>
    <t>24.08.2025</t>
  </si>
  <si>
    <t>05.09.2025</t>
  </si>
  <si>
    <t>11.09.2025</t>
  </si>
  <si>
    <t>22.09.2025</t>
  </si>
  <si>
    <t>13.08.2025</t>
  </si>
  <si>
    <t>31.08.2025</t>
  </si>
  <si>
    <t>28.09.2025</t>
  </si>
  <si>
    <t>03.10.2025</t>
  </si>
  <si>
    <t>09.10.2025</t>
  </si>
  <si>
    <t>18.09.2025</t>
  </si>
  <si>
    <t>15.10.2025</t>
  </si>
  <si>
    <t>22.10.2025</t>
  </si>
  <si>
    <t>27.10.2025</t>
  </si>
  <si>
    <t>03.11.2025</t>
  </si>
  <si>
    <t>27.11.2025</t>
  </si>
  <si>
    <t>01.12.2025</t>
  </si>
  <si>
    <t>05.12.2025</t>
  </si>
  <si>
    <t>04.11.2025</t>
  </si>
  <si>
    <t>06.11.2025</t>
  </si>
  <si>
    <t>21.11.2025</t>
  </si>
  <si>
    <t>11.11.2025</t>
  </si>
  <si>
    <t>17.11.2025</t>
  </si>
  <si>
    <t>10.11.2025</t>
  </si>
  <si>
    <t>26.12.2025</t>
  </si>
  <si>
    <t>29.12.2025</t>
  </si>
  <si>
    <t>02.01.2026</t>
  </si>
  <si>
    <t>09.01.2026</t>
  </si>
  <si>
    <t>12.12.2025</t>
  </si>
  <si>
    <t>15.12.2025</t>
  </si>
  <si>
    <t>13.01.2026</t>
  </si>
  <si>
    <t>19.01.2026</t>
  </si>
  <si>
    <t>16.01.2026</t>
  </si>
  <si>
    <t>18.01.2026</t>
  </si>
  <si>
    <t>23.01.2026</t>
  </si>
  <si>
    <t>02.02.2026</t>
  </si>
  <si>
    <t>15.02.2026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</si>
</sst>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00"/>
    <numFmt numFmtId="165" formatCode="0.0000"/>
    <numFmt numFmtId="166" formatCode="#,##0.000"/>
    <numFmt numFmtId="167" formatCode="_ * #,##0_ ;_ * \-#,##0_ ;_ * &quot;-&quot;??_ ;_ @_ "/>
  </numFmts>
  <fonts count="11" x14ac:knownFonts="1">
    <font>
      <sz val="11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rgb="FF0000FF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4"/>
      <name val="Arial"/>
      <family val="2"/>
      <scheme val="minor"/>
    </font>
    <font>
      <sz val="11"/>
      <color rgb="FF0000FF"/>
      <name val="Arial"/>
      <family val="2"/>
      <scheme val="minor"/>
    </font>
    <font>
      <b/>
      <sz val="11"/>
      <color rgb="FF0000FF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29">
    <xf numFmtId="0" fontId="0" fillId="0" borderId="0" xfId="0"/>
    <xf numFmtId="0" fontId="1" fillId="0" borderId="0" xfId="0" applyFont="1"/>
    <xf numFmtId="164" fontId="2" fillId="0" borderId="1" xfId="0" applyNumberFormat="1" applyFont="1" applyBorder="1"/>
    <xf numFmtId="164" fontId="1" fillId="0" borderId="0" xfId="0" applyNumberFormat="1" applyFont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Border="1"/>
    <xf numFmtId="0" fontId="1" fillId="0" borderId="0" xfId="0" applyFont="1" applyBorder="1"/>
    <xf numFmtId="43" fontId="2" fillId="0" borderId="1" xfId="1" applyFont="1" applyBorder="1"/>
    <xf numFmtId="0" fontId="0" fillId="0" borderId="0" xfId="0" applyAlignment="1">
      <alignment horizontal="center" vertical="center"/>
    </xf>
    <xf numFmtId="165" fontId="2" fillId="0" borderId="1" xfId="0" applyNumberFormat="1" applyFont="1" applyBorder="1"/>
    <xf numFmtId="3" fontId="2" fillId="0" borderId="1" xfId="0" applyNumberFormat="1" applyFont="1" applyBorder="1"/>
    <xf numFmtId="3" fontId="1" fillId="0" borderId="0" xfId="0" applyNumberFormat="1" applyFont="1"/>
    <xf numFmtId="166" fontId="2" fillId="0" borderId="1" xfId="1" applyNumberFormat="1" applyFont="1" applyBorder="1"/>
    <xf numFmtId="166" fontId="1" fillId="0" borderId="0" xfId="0" applyNumberFormat="1" applyFont="1"/>
    <xf numFmtId="0" fontId="0" fillId="0" borderId="0" xfId="0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Border="1"/>
    <xf numFmtId="164" fontId="2" fillId="0" borderId="6" xfId="0" applyNumberFormat="1" applyFont="1" applyBorder="1"/>
    <xf numFmtId="43" fontId="2" fillId="0" borderId="6" xfId="1" applyFont="1" applyBorder="1"/>
    <xf numFmtId="14" fontId="2" fillId="0" borderId="7" xfId="0" applyNumberFormat="1" applyFont="1" applyBorder="1"/>
    <xf numFmtId="14" fontId="2" fillId="0" borderId="8" xfId="0" applyNumberFormat="1" applyFont="1" applyBorder="1"/>
    <xf numFmtId="164" fontId="2" fillId="0" borderId="9" xfId="0" applyNumberFormat="1" applyFont="1" applyBorder="1"/>
    <xf numFmtId="164" fontId="2" fillId="0" borderId="5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4" fontId="2" fillId="0" borderId="6" xfId="0" applyNumberFormat="1" applyFont="1" applyBorder="1"/>
    <xf numFmtId="4" fontId="2" fillId="0" borderId="1" xfId="0" applyNumberFormat="1" applyFont="1" applyBorder="1"/>
    <xf numFmtId="4" fontId="2" fillId="0" borderId="9" xfId="0" applyNumberFormat="1" applyFont="1" applyBorder="1"/>
    <xf numFmtId="3" fontId="2" fillId="0" borderId="6" xfId="0" applyNumberFormat="1" applyFont="1" applyBorder="1"/>
    <xf numFmtId="3" fontId="2" fillId="0" borderId="9" xfId="0" applyNumberFormat="1" applyFont="1" applyBorder="1"/>
    <xf numFmtId="166" fontId="2" fillId="0" borderId="6" xfId="1" applyNumberFormat="1" applyFont="1" applyBorder="1"/>
    <xf numFmtId="166" fontId="2" fillId="0" borderId="9" xfId="1" applyNumberFormat="1" applyFont="1" applyBorder="1"/>
    <xf numFmtId="0" fontId="5" fillId="2" borderId="2" xfId="0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6" fontId="5" fillId="2" borderId="3" xfId="0" applyNumberFormat="1" applyFont="1" applyFill="1" applyBorder="1" applyAlignment="1">
      <alignment horizontal="center" vertical="center"/>
    </xf>
    <xf numFmtId="165" fontId="2" fillId="0" borderId="5" xfId="0" applyNumberFormat="1" applyFont="1" applyBorder="1"/>
    <xf numFmtId="165" fontId="2" fillId="0" borderId="7" xfId="0" applyNumberFormat="1" applyFont="1" applyBorder="1"/>
    <xf numFmtId="165" fontId="2" fillId="0" borderId="8" xfId="0" applyNumberFormat="1" applyFont="1" applyBorder="1"/>
    <xf numFmtId="165" fontId="2" fillId="0" borderId="14" xfId="0" applyNumberFormat="1" applyFont="1" applyBorder="1"/>
    <xf numFmtId="164" fontId="1" fillId="0" borderId="15" xfId="0" applyNumberFormat="1" applyFont="1" applyBorder="1"/>
    <xf numFmtId="43" fontId="1" fillId="0" borderId="3" xfId="1" applyFont="1" applyBorder="1"/>
    <xf numFmtId="43" fontId="6" fillId="0" borderId="3" xfId="1" applyFont="1" applyBorder="1"/>
    <xf numFmtId="14" fontId="1" fillId="0" borderId="2" xfId="0" applyNumberFormat="1" applyFont="1" applyBorder="1"/>
    <xf numFmtId="14" fontId="2" fillId="0" borderId="14" xfId="0" applyNumberFormat="1" applyFont="1" applyBorder="1"/>
    <xf numFmtId="4" fontId="2" fillId="0" borderId="13" xfId="0" applyNumberFormat="1" applyFont="1" applyBorder="1"/>
    <xf numFmtId="4" fontId="1" fillId="0" borderId="17" xfId="1" applyNumberFormat="1" applyFont="1" applyBorder="1"/>
    <xf numFmtId="0" fontId="6" fillId="0" borderId="2" xfId="0" applyFont="1" applyBorder="1"/>
    <xf numFmtId="0" fontId="6" fillId="0" borderId="3" xfId="0" applyFont="1" applyBorder="1"/>
    <xf numFmtId="43" fontId="6" fillId="0" borderId="4" xfId="1" applyFont="1" applyBorder="1"/>
    <xf numFmtId="0" fontId="7" fillId="0" borderId="0" xfId="0" applyFont="1" applyAlignment="1">
      <alignment horizontal="center" vertical="center" wrapText="1"/>
    </xf>
    <xf numFmtId="9" fontId="0" fillId="0" borderId="16" xfId="2" applyFont="1" applyBorder="1" applyAlignment="1">
      <alignment horizontal="center" vertical="center"/>
    </xf>
    <xf numFmtId="4" fontId="1" fillId="0" borderId="3" xfId="0" applyNumberFormat="1" applyFont="1" applyBorder="1"/>
    <xf numFmtId="4" fontId="2" fillId="0" borderId="4" xfId="0" applyNumberFormat="1" applyFont="1" applyBorder="1"/>
    <xf numFmtId="9" fontId="0" fillId="0" borderId="17" xfId="2" applyFont="1" applyBorder="1" applyAlignment="1">
      <alignment horizontal="center" vertical="center"/>
    </xf>
    <xf numFmtId="4" fontId="1" fillId="0" borderId="4" xfId="0" applyNumberFormat="1" applyFont="1" applyBorder="1"/>
    <xf numFmtId="165" fontId="2" fillId="0" borderId="18" xfId="0" applyNumberFormat="1" applyFont="1" applyBorder="1"/>
    <xf numFmtId="9" fontId="4" fillId="0" borderId="2" xfId="2" applyFont="1" applyBorder="1" applyAlignment="1">
      <alignment horizontal="center"/>
    </xf>
    <xf numFmtId="0" fontId="4" fillId="0" borderId="0" xfId="0" applyFont="1"/>
    <xf numFmtId="9" fontId="4" fillId="0" borderId="16" xfId="2" applyFont="1" applyBorder="1" applyAlignment="1">
      <alignment horizontal="center"/>
    </xf>
    <xf numFmtId="9" fontId="4" fillId="0" borderId="19" xfId="2" applyFont="1" applyBorder="1" applyAlignment="1">
      <alignment horizontal="center"/>
    </xf>
    <xf numFmtId="164" fontId="2" fillId="0" borderId="13" xfId="0" applyNumberFormat="1" applyFont="1" applyBorder="1"/>
    <xf numFmtId="43" fontId="2" fillId="0" borderId="13" xfId="1" applyFont="1" applyBorder="1"/>
    <xf numFmtId="43" fontId="2" fillId="0" borderId="20" xfId="1" applyFont="1" applyBorder="1"/>
    <xf numFmtId="43" fontId="2" fillId="0" borderId="21" xfId="1" applyFont="1" applyBorder="1"/>
    <xf numFmtId="43" fontId="2" fillId="0" borderId="22" xfId="1" applyFont="1" applyBorder="1"/>
    <xf numFmtId="14" fontId="1" fillId="0" borderId="23" xfId="0" applyNumberFormat="1" applyFont="1" applyBorder="1"/>
    <xf numFmtId="43" fontId="1" fillId="0" borderId="24" xfId="1" applyFont="1" applyBorder="1"/>
    <xf numFmtId="164" fontId="1" fillId="0" borderId="24" xfId="0" applyNumberFormat="1" applyFont="1" applyBorder="1"/>
    <xf numFmtId="43" fontId="1" fillId="0" borderId="10" xfId="1" applyFont="1" applyBorder="1"/>
    <xf numFmtId="164" fontId="1" fillId="0" borderId="25" xfId="0" applyNumberFormat="1" applyFont="1" applyBorder="1"/>
    <xf numFmtId="164" fontId="1" fillId="0" borderId="23" xfId="0" applyNumberFormat="1" applyFont="1" applyBorder="1"/>
    <xf numFmtId="0" fontId="6" fillId="0" borderId="11" xfId="0" applyFont="1" applyBorder="1"/>
    <xf numFmtId="43" fontId="6" fillId="0" borderId="24" xfId="1" applyFont="1" applyBorder="1"/>
    <xf numFmtId="43" fontId="1" fillId="0" borderId="4" xfId="1" applyFont="1" applyBorder="1"/>
    <xf numFmtId="9" fontId="0" fillId="0" borderId="15" xfId="2" applyFont="1" applyBorder="1" applyAlignment="1">
      <alignment horizontal="center" vertical="center"/>
    </xf>
    <xf numFmtId="4" fontId="2" fillId="0" borderId="20" xfId="1" applyNumberFormat="1" applyFont="1" applyBorder="1"/>
    <xf numFmtId="4" fontId="2" fillId="0" borderId="21" xfId="1" applyNumberFormat="1" applyFont="1" applyBorder="1"/>
    <xf numFmtId="4" fontId="2" fillId="0" borderId="22" xfId="1" applyNumberFormat="1" applyFont="1" applyBorder="1"/>
    <xf numFmtId="4" fontId="1" fillId="0" borderId="24" xfId="0" applyNumberFormat="1" applyFont="1" applyBorder="1"/>
    <xf numFmtId="4" fontId="2" fillId="0" borderId="24" xfId="0" applyNumberFormat="1" applyFont="1" applyBorder="1"/>
    <xf numFmtId="4" fontId="1" fillId="0" borderId="10" xfId="1" applyNumberFormat="1" applyFont="1" applyBorder="1"/>
    <xf numFmtId="4" fontId="1" fillId="0" borderId="12" xfId="1" applyNumberFormat="1" applyFont="1" applyBorder="1"/>
    <xf numFmtId="4" fontId="2" fillId="0" borderId="26" xfId="1" applyNumberFormat="1" applyFont="1" applyBorder="1"/>
    <xf numFmtId="14" fontId="1" fillId="0" borderId="2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/>
    </xf>
    <xf numFmtId="4" fontId="1" fillId="0" borderId="4" xfId="1" applyNumberFormat="1" applyFont="1" applyBorder="1"/>
    <xf numFmtId="165" fontId="2" fillId="0" borderId="15" xfId="0" applyNumberFormat="1" applyFont="1" applyBorder="1"/>
    <xf numFmtId="166" fontId="2" fillId="0" borderId="20" xfId="1" applyNumberFormat="1" applyFont="1" applyBorder="1"/>
    <xf numFmtId="166" fontId="2" fillId="0" borderId="21" xfId="1" applyNumberFormat="1" applyFont="1" applyBorder="1"/>
    <xf numFmtId="166" fontId="2" fillId="0" borderId="22" xfId="1" applyNumberFormat="1" applyFont="1" applyBorder="1"/>
    <xf numFmtId="165" fontId="2" fillId="0" borderId="27" xfId="0" applyNumberFormat="1" applyFont="1" applyBorder="1"/>
    <xf numFmtId="165" fontId="2" fillId="0" borderId="6" xfId="0" applyNumberFormat="1" applyFont="1" applyBorder="1"/>
    <xf numFmtId="166" fontId="2" fillId="0" borderId="26" xfId="1" applyNumberFormat="1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3" fontId="2" fillId="0" borderId="0" xfId="1" applyFont="1" applyBorder="1"/>
    <xf numFmtId="3" fontId="2" fillId="0" borderId="35" xfId="0" applyNumberFormat="1" applyFont="1" applyBorder="1"/>
    <xf numFmtId="165" fontId="2" fillId="0" borderId="28" xfId="0" applyNumberFormat="1" applyFont="1" applyBorder="1"/>
    <xf numFmtId="3" fontId="2" fillId="0" borderId="36" xfId="0" applyNumberFormat="1" applyFont="1" applyBorder="1"/>
    <xf numFmtId="165" fontId="2" fillId="0" borderId="13" xfId="0" applyNumberFormat="1" applyFont="1" applyBorder="1"/>
    <xf numFmtId="166" fontId="2" fillId="0" borderId="9" xfId="0" applyNumberFormat="1" applyFont="1" applyBorder="1"/>
    <xf numFmtId="3" fontId="2" fillId="0" borderId="13" xfId="0" applyNumberFormat="1" applyFont="1" applyBorder="1"/>
    <xf numFmtId="14" fontId="8" fillId="0" borderId="7" xfId="0" applyNumberFormat="1" applyFont="1" applyFill="1" applyBorder="1"/>
    <xf numFmtId="14" fontId="8" fillId="0" borderId="14" xfId="0" applyNumberFormat="1" applyFont="1" applyFill="1" applyBorder="1"/>
    <xf numFmtId="14" fontId="2" fillId="0" borderId="37" xfId="0" applyNumberFormat="1" applyFont="1" applyBorder="1"/>
    <xf numFmtId="14" fontId="2" fillId="0" borderId="38" xfId="0" applyNumberFormat="1" applyFont="1" applyBorder="1"/>
    <xf numFmtId="14" fontId="2" fillId="0" borderId="39" xfId="0" applyNumberFormat="1" applyFont="1" applyBorder="1"/>
    <xf numFmtId="0" fontId="6" fillId="0" borderId="19" xfId="0" applyFont="1" applyBorder="1"/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4" fontId="8" fillId="0" borderId="1" xfId="0" applyNumberFormat="1" applyFont="1" applyFill="1" applyBorder="1"/>
    <xf numFmtId="14" fontId="2" fillId="0" borderId="1" xfId="0" applyNumberFormat="1" applyFont="1" applyBorder="1"/>
    <xf numFmtId="4" fontId="1" fillId="0" borderId="10" xfId="0" applyNumberFormat="1" applyFont="1" applyBorder="1"/>
    <xf numFmtId="14" fontId="8" fillId="0" borderId="5" xfId="0" applyNumberFormat="1" applyFont="1" applyFill="1" applyBorder="1"/>
    <xf numFmtId="14" fontId="8" fillId="0" borderId="6" xfId="0" applyNumberFormat="1" applyFont="1" applyFill="1" applyBorder="1"/>
    <xf numFmtId="14" fontId="2" fillId="0" borderId="9" xfId="0" applyNumberFormat="1" applyFont="1" applyBorder="1"/>
    <xf numFmtId="165" fontId="2" fillId="0" borderId="9" xfId="0" applyNumberFormat="1" applyFont="1" applyBorder="1"/>
    <xf numFmtId="14" fontId="2" fillId="0" borderId="6" xfId="0" applyNumberFormat="1" applyFont="1" applyBorder="1"/>
    <xf numFmtId="14" fontId="2" fillId="0" borderId="18" xfId="0" applyNumberFormat="1" applyFont="1" applyBorder="1"/>
    <xf numFmtId="3" fontId="2" fillId="0" borderId="43" xfId="0" applyNumberFormat="1" applyFont="1" applyBorder="1"/>
    <xf numFmtId="166" fontId="2" fillId="0" borderId="44" xfId="1" applyNumberFormat="1" applyFont="1" applyBorder="1"/>
    <xf numFmtId="14" fontId="2" fillId="0" borderId="45" xfId="0" applyNumberFormat="1" applyFont="1" applyBorder="1"/>
    <xf numFmtId="14" fontId="2" fillId="0" borderId="46" xfId="0" applyNumberFormat="1" applyFont="1" applyBorder="1"/>
    <xf numFmtId="3" fontId="2" fillId="0" borderId="11" xfId="0" applyNumberFormat="1" applyFont="1" applyBorder="1"/>
    <xf numFmtId="3" fontId="2" fillId="0" borderId="21" xfId="0" applyNumberFormat="1" applyFont="1" applyBorder="1"/>
    <xf numFmtId="166" fontId="2" fillId="0" borderId="47" xfId="1" applyNumberFormat="1" applyFont="1" applyBorder="1"/>
    <xf numFmtId="14" fontId="2" fillId="0" borderId="13" xfId="0" applyNumberFormat="1" applyFont="1" applyBorder="1"/>
    <xf numFmtId="14" fontId="2" fillId="0" borderId="11" xfId="0" applyNumberFormat="1" applyFont="1" applyBorder="1"/>
    <xf numFmtId="14" fontId="2" fillId="0" borderId="48" xfId="0" applyNumberFormat="1" applyFont="1" applyBorder="1"/>
    <xf numFmtId="14" fontId="2" fillId="0" borderId="8" xfId="0" applyNumberFormat="1" applyFont="1" applyBorder="1" applyAlignment="1">
      <alignment horizontal="right"/>
    </xf>
    <xf numFmtId="166" fontId="2" fillId="0" borderId="21" xfId="1" applyNumberFormat="1" applyFont="1" applyBorder="1" applyAlignment="1">
      <alignment horizontal="center"/>
    </xf>
    <xf numFmtId="14" fontId="8" fillId="0" borderId="45" xfId="0" applyNumberFormat="1" applyFont="1" applyFill="1" applyBorder="1"/>
    <xf numFmtId="14" fontId="8" fillId="0" borderId="11" xfId="0" applyNumberFormat="1" applyFont="1" applyFill="1" applyBorder="1"/>
    <xf numFmtId="14" fontId="2" fillId="0" borderId="8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6" fontId="2" fillId="0" borderId="52" xfId="1" applyNumberFormat="1" applyFont="1" applyBorder="1"/>
    <xf numFmtId="166" fontId="2" fillId="0" borderId="35" xfId="1" applyNumberFormat="1" applyFont="1" applyBorder="1"/>
    <xf numFmtId="4" fontId="1" fillId="0" borderId="53" xfId="0" applyNumberFormat="1" applyFont="1" applyBorder="1"/>
    <xf numFmtId="4" fontId="1" fillId="0" borderId="51" xfId="0" applyNumberFormat="1" applyFont="1" applyBorder="1"/>
    <xf numFmtId="166" fontId="2" fillId="0" borderId="36" xfId="1" applyNumberFormat="1" applyFont="1" applyBorder="1"/>
    <xf numFmtId="166" fontId="2" fillId="0" borderId="54" xfId="1" applyNumberFormat="1" applyFont="1" applyBorder="1"/>
    <xf numFmtId="166" fontId="2" fillId="0" borderId="55" xfId="1" applyNumberFormat="1" applyFont="1" applyBorder="1"/>
    <xf numFmtId="43" fontId="6" fillId="0" borderId="53" xfId="1" applyFont="1" applyBorder="1"/>
    <xf numFmtId="9" fontId="0" fillId="0" borderId="8" xfId="2" applyFont="1" applyBorder="1" applyAlignment="1">
      <alignment horizontal="center" vertical="center"/>
    </xf>
    <xf numFmtId="9" fontId="0" fillId="0" borderId="22" xfId="2" applyFont="1" applyBorder="1" applyAlignment="1">
      <alignment horizontal="center" vertical="center"/>
    </xf>
    <xf numFmtId="0" fontId="9" fillId="0" borderId="0" xfId="0" applyFont="1"/>
    <xf numFmtId="9" fontId="10" fillId="0" borderId="2" xfId="0" applyNumberFormat="1" applyFont="1" applyBorder="1" applyAlignment="1">
      <alignment horizontal="center"/>
    </xf>
    <xf numFmtId="9" fontId="10" fillId="0" borderId="4" xfId="2" applyFont="1" applyBorder="1" applyAlignment="1">
      <alignment horizontal="center"/>
    </xf>
    <xf numFmtId="3" fontId="6" fillId="0" borderId="34" xfId="0" applyNumberFormat="1" applyFont="1" applyBorder="1" applyAlignment="1">
      <alignment horizontal="center" vertical="center"/>
    </xf>
    <xf numFmtId="166" fontId="2" fillId="0" borderId="31" xfId="1" applyNumberFormat="1" applyFont="1" applyBorder="1"/>
    <xf numFmtId="166" fontId="2" fillId="0" borderId="57" xfId="1" applyNumberFormat="1" applyFont="1" applyBorder="1"/>
    <xf numFmtId="166" fontId="2" fillId="0" borderId="58" xfId="1" applyNumberFormat="1" applyFont="1" applyBorder="1"/>
    <xf numFmtId="166" fontId="2" fillId="0" borderId="59" xfId="1" applyNumberFormat="1" applyFont="1" applyBorder="1"/>
    <xf numFmtId="166" fontId="2" fillId="0" borderId="1" xfId="1" applyNumberFormat="1" applyFont="1" applyBorder="1" applyAlignment="1">
      <alignment horizontal="center"/>
    </xf>
    <xf numFmtId="166" fontId="2" fillId="0" borderId="6" xfId="1" applyNumberFormat="1" applyFont="1" applyBorder="1" applyAlignment="1">
      <alignment horizontal="center"/>
    </xf>
    <xf numFmtId="166" fontId="2" fillId="0" borderId="9" xfId="1" applyNumberFormat="1" applyFont="1" applyBorder="1" applyAlignment="1">
      <alignment horizontal="center"/>
    </xf>
    <xf numFmtId="166" fontId="2" fillId="0" borderId="60" xfId="1" applyNumberFormat="1" applyFont="1" applyBorder="1"/>
    <xf numFmtId="43" fontId="2" fillId="0" borderId="1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14" fontId="8" fillId="0" borderId="23" xfId="0" applyNumberFormat="1" applyFont="1" applyFill="1" applyBorder="1"/>
    <xf numFmtId="43" fontId="2" fillId="0" borderId="9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/>
    </xf>
    <xf numFmtId="43" fontId="2" fillId="0" borderId="13" xfId="1" applyFont="1" applyBorder="1" applyAlignment="1">
      <alignment horizontal="center"/>
    </xf>
    <xf numFmtId="43" fontId="2" fillId="0" borderId="11" xfId="1" applyFont="1" applyBorder="1" applyAlignment="1">
      <alignment horizontal="center"/>
    </xf>
    <xf numFmtId="3" fontId="6" fillId="0" borderId="49" xfId="0" applyNumberFormat="1" applyFont="1" applyBorder="1" applyAlignment="1">
      <alignment horizontal="center" vertical="center"/>
    </xf>
    <xf numFmtId="167" fontId="0" fillId="0" borderId="0" xfId="1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5" fontId="2" fillId="4" borderId="14" xfId="0" applyNumberFormat="1" applyFont="1" applyFill="1" applyBorder="1"/>
    <xf numFmtId="165" fontId="2" fillId="4" borderId="5" xfId="0" applyNumberFormat="1" applyFont="1" applyFill="1" applyBorder="1"/>
    <xf numFmtId="165" fontId="2" fillId="4" borderId="45" xfId="0" applyNumberFormat="1" applyFont="1" applyFill="1" applyBorder="1"/>
    <xf numFmtId="165" fontId="2" fillId="4" borderId="7" xfId="0" applyNumberFormat="1" applyFont="1" applyFill="1" applyBorder="1"/>
    <xf numFmtId="165" fontId="2" fillId="4" borderId="1" xfId="0" applyNumberFormat="1" applyFont="1" applyFill="1" applyBorder="1"/>
    <xf numFmtId="165" fontId="2" fillId="4" borderId="43" xfId="0" applyNumberFormat="1" applyFont="1" applyFill="1" applyBorder="1"/>
    <xf numFmtId="43" fontId="0" fillId="0" borderId="0" xfId="0" applyNumberFormat="1" applyAlignment="1">
      <alignment horizontal="center" vertical="center"/>
    </xf>
    <xf numFmtId="166" fontId="2" fillId="0" borderId="13" xfId="1" applyNumberFormat="1" applyFont="1" applyBorder="1" applyAlignment="1">
      <alignment horizontal="center"/>
    </xf>
    <xf numFmtId="166" fontId="2" fillId="0" borderId="3" xfId="1" applyNumberFormat="1" applyFont="1" applyBorder="1" applyAlignment="1">
      <alignment horizontal="center"/>
    </xf>
    <xf numFmtId="166" fontId="2" fillId="5" borderId="22" xfId="1" applyNumberFormat="1" applyFont="1" applyFill="1" applyBorder="1"/>
    <xf numFmtId="3" fontId="2" fillId="5" borderId="1" xfId="0" applyNumberFormat="1" applyFont="1" applyFill="1" applyBorder="1"/>
    <xf numFmtId="3" fontId="2" fillId="5" borderId="13" xfId="0" applyNumberFormat="1" applyFont="1" applyFill="1" applyBorder="1"/>
    <xf numFmtId="0" fontId="0" fillId="0" borderId="32" xfId="0" applyBorder="1" applyAlignment="1">
      <alignment horizontal="center"/>
    </xf>
    <xf numFmtId="9" fontId="0" fillId="0" borderId="18" xfId="2" applyFont="1" applyBorder="1" applyAlignment="1">
      <alignment horizontal="center" vertical="center"/>
    </xf>
    <xf numFmtId="9" fontId="0" fillId="0" borderId="23" xfId="2" applyFont="1" applyBorder="1" applyAlignment="1">
      <alignment horizontal="center" vertical="center"/>
    </xf>
    <xf numFmtId="9" fontId="0" fillId="0" borderId="10" xfId="2" applyFont="1" applyBorder="1" applyAlignment="1">
      <alignment horizontal="center" vertical="center"/>
    </xf>
    <xf numFmtId="9" fontId="0" fillId="0" borderId="2" xfId="2" applyFont="1" applyBorder="1" applyAlignment="1">
      <alignment horizontal="center" vertical="center"/>
    </xf>
    <xf numFmtId="9" fontId="0" fillId="0" borderId="4" xfId="2" applyFont="1" applyBorder="1" applyAlignment="1">
      <alignment horizontal="center" vertical="center"/>
    </xf>
    <xf numFmtId="10" fontId="0" fillId="0" borderId="2" xfId="2" applyNumberFormat="1" applyFont="1" applyBorder="1" applyAlignment="1">
      <alignment horizontal="center" vertical="center"/>
    </xf>
    <xf numFmtId="10" fontId="0" fillId="0" borderId="4" xfId="2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0" fontId="0" fillId="0" borderId="0" xfId="0" applyNumberFormat="1" applyAlignment="1">
      <alignment horizontal="center" vertical="center"/>
    </xf>
    <xf numFmtId="9" fontId="0" fillId="0" borderId="32" xfId="2" applyFont="1" applyBorder="1" applyAlignment="1">
      <alignment horizontal="center" vertical="center"/>
    </xf>
    <xf numFmtId="9" fontId="0" fillId="0" borderId="40" xfId="2" applyFont="1" applyBorder="1" applyAlignment="1">
      <alignment horizontal="center" vertical="center"/>
    </xf>
    <xf numFmtId="9" fontId="0" fillId="0" borderId="44" xfId="2" applyFont="1" applyBorder="1" applyAlignment="1">
      <alignment horizontal="center" vertical="center"/>
    </xf>
    <xf numFmtId="9" fontId="0" fillId="0" borderId="27" xfId="2" applyFont="1" applyBorder="1" applyAlignment="1">
      <alignment horizontal="center" vertical="center"/>
    </xf>
    <xf numFmtId="9" fontId="10" fillId="0" borderId="30" xfId="0" applyNumberFormat="1" applyFont="1" applyBorder="1" applyAlignment="1">
      <alignment horizontal="center"/>
    </xf>
    <xf numFmtId="9" fontId="10" fillId="0" borderId="4" xfId="0" applyNumberFormat="1" applyFont="1" applyBorder="1" applyAlignment="1">
      <alignment horizontal="center"/>
    </xf>
    <xf numFmtId="0" fontId="0" fillId="0" borderId="40" xfId="0" applyBorder="1" applyAlignment="1">
      <alignment horizontal="center"/>
    </xf>
    <xf numFmtId="9" fontId="0" fillId="0" borderId="18" xfId="2" applyNumberFormat="1" applyFont="1" applyBorder="1" applyAlignment="1">
      <alignment horizontal="center" vertical="center"/>
    </xf>
    <xf numFmtId="9" fontId="0" fillId="0" borderId="44" xfId="2" applyNumberFormat="1" applyFont="1" applyBorder="1" applyAlignment="1">
      <alignment horizontal="center" vertical="center"/>
    </xf>
    <xf numFmtId="9" fontId="0" fillId="0" borderId="30" xfId="2" applyNumberFormat="1" applyFont="1" applyBorder="1" applyAlignment="1">
      <alignment horizontal="center" vertical="center"/>
    </xf>
    <xf numFmtId="9" fontId="0" fillId="0" borderId="4" xfId="2" applyNumberFormat="1" applyFont="1" applyBorder="1" applyAlignment="1">
      <alignment horizontal="center" vertical="center"/>
    </xf>
    <xf numFmtId="9" fontId="0" fillId="0" borderId="30" xfId="2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33" xfId="0" applyBorder="1" applyAlignment="1"/>
    <xf numFmtId="0" fontId="0" fillId="0" borderId="58" xfId="0" applyBorder="1" applyAlignment="1"/>
    <xf numFmtId="0" fontId="0" fillId="0" borderId="31" xfId="0" applyBorder="1" applyAlignment="1"/>
    <xf numFmtId="0" fontId="0" fillId="0" borderId="12" xfId="0" applyBorder="1" applyAlignment="1"/>
    <xf numFmtId="0" fontId="0" fillId="0" borderId="28" xfId="0" applyBorder="1" applyAlignment="1"/>
    <xf numFmtId="0" fontId="0" fillId="0" borderId="56" xfId="0" applyBorder="1" applyAlignment="1"/>
    <xf numFmtId="0" fontId="0" fillId="0" borderId="23" xfId="0" applyBorder="1" applyAlignment="1"/>
    <xf numFmtId="0" fontId="0" fillId="0" borderId="45" xfId="0" applyBorder="1" applyAlignment="1"/>
    <xf numFmtId="165" fontId="2" fillId="0" borderId="1" xfId="0" applyNumberFormat="1" applyFont="1" applyBorder="1" applyAlignment="1">
      <alignment horizontal="center"/>
    </xf>
    <xf numFmtId="14" fontId="2" fillId="0" borderId="45" xfId="0" applyNumberFormat="1" applyFont="1" applyBorder="1" applyAlignment="1">
      <alignment horizontal="left"/>
    </xf>
    <xf numFmtId="0" fontId="2" fillId="0" borderId="46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3" fontId="6" fillId="0" borderId="3" xfId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2" fillId="5" borderId="13" xfId="0" applyNumberFormat="1" applyFont="1" applyFill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4" fontId="2" fillId="0" borderId="13" xfId="0" applyNumberFormat="1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14" fontId="2" fillId="0" borderId="38" xfId="0" applyNumberFormat="1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4" fontId="1" fillId="0" borderId="53" xfId="0" applyNumberFormat="1" applyFont="1" applyBorder="1" applyAlignment="1">
      <alignment horizontal="center"/>
    </xf>
    <xf numFmtId="43" fontId="6" fillId="0" borderId="53" xfId="1" applyFont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0" fontId="2" fillId="0" borderId="37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9" fontId="0" fillId="0" borderId="0" xfId="2" applyFont="1" applyBorder="1" applyAlignment="1">
      <alignment horizontal="center" vertical="center"/>
    </xf>
    <xf numFmtId="9" fontId="0" fillId="0" borderId="49" xfId="2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3" fontId="2" fillId="0" borderId="24" xfId="0" applyNumberFormat="1" applyFont="1" applyBorder="1" applyAlignment="1">
      <alignment horizontal="center"/>
    </xf>
    <xf numFmtId="165" fontId="2" fillId="0" borderId="24" xfId="0" applyNumberFormat="1" applyFont="1" applyBorder="1" applyAlignment="1">
      <alignment horizontal="center"/>
    </xf>
    <xf numFmtId="4" fontId="1" fillId="0" borderId="51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165" fontId="2" fillId="0" borderId="9" xfId="0" applyNumberFormat="1" applyFont="1" applyBorder="1" applyAlignment="1">
      <alignment horizontal="center"/>
    </xf>
    <xf numFmtId="0" fontId="2" fillId="0" borderId="48" xfId="0" applyNumberFormat="1" applyFont="1" applyBorder="1" applyAlignment="1">
      <alignment horizontal="center"/>
    </xf>
    <xf numFmtId="0" fontId="2" fillId="0" borderId="39" xfId="0" applyNumberFormat="1" applyFont="1" applyBorder="1" applyAlignment="1">
      <alignment horizontal="center"/>
    </xf>
    <xf numFmtId="3" fontId="2" fillId="0" borderId="54" xfId="1" applyNumberFormat="1" applyFont="1" applyBorder="1" applyAlignment="1">
      <alignment horizontal="center"/>
    </xf>
    <xf numFmtId="3" fontId="2" fillId="0" borderId="35" xfId="1" applyNumberFormat="1" applyFont="1" applyBorder="1" applyAlignment="1">
      <alignment horizontal="center"/>
    </xf>
    <xf numFmtId="3" fontId="2" fillId="0" borderId="36" xfId="1" applyNumberFormat="1" applyFont="1" applyBorder="1" applyAlignment="1">
      <alignment horizontal="center"/>
    </xf>
    <xf numFmtId="4" fontId="2" fillId="0" borderId="21" xfId="1" applyNumberFormat="1" applyFont="1" applyBorder="1" applyAlignment="1">
      <alignment horizontal="center"/>
    </xf>
    <xf numFmtId="3" fontId="2" fillId="0" borderId="21" xfId="1" applyNumberFormat="1" applyFont="1" applyBorder="1" applyAlignment="1">
      <alignment horizontal="center"/>
    </xf>
    <xf numFmtId="4" fontId="2" fillId="0" borderId="26" xfId="1" applyNumberFormat="1" applyFont="1" applyBorder="1" applyAlignment="1">
      <alignment horizontal="center"/>
    </xf>
    <xf numFmtId="3" fontId="2" fillId="0" borderId="26" xfId="1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3" fontId="2" fillId="0" borderId="20" xfId="1" applyNumberFormat="1" applyFont="1" applyBorder="1" applyAlignment="1">
      <alignment horizontal="center"/>
    </xf>
    <xf numFmtId="3" fontId="2" fillId="0" borderId="47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9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3" fontId="2" fillId="0" borderId="51" xfId="1" applyNumberFormat="1" applyFont="1" applyBorder="1" applyAlignment="1">
      <alignment horizontal="center"/>
    </xf>
    <xf numFmtId="2" fontId="2" fillId="5" borderId="1" xfId="0" applyNumberFormat="1" applyFont="1" applyFill="1" applyBorder="1"/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/>
    <xf numFmtId="43" fontId="6" fillId="0" borderId="53" xfId="1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/>
    </xf>
    <xf numFmtId="3" fontId="2" fillId="0" borderId="43" xfId="0" applyNumberFormat="1" applyFont="1" applyBorder="1" applyAlignment="1">
      <alignment horizontal="center"/>
    </xf>
    <xf numFmtId="165" fontId="2" fillId="0" borderId="43" xfId="0" applyNumberFormat="1" applyFont="1" applyBorder="1" applyAlignment="1">
      <alignment horizontal="center"/>
    </xf>
    <xf numFmtId="3" fontId="2" fillId="0" borderId="44" xfId="1" applyNumberFormat="1" applyFont="1" applyBorder="1" applyAlignment="1">
      <alignment horizontal="center"/>
    </xf>
    <xf numFmtId="3" fontId="2" fillId="0" borderId="43" xfId="1" applyNumberFormat="1" applyFont="1" applyBorder="1" applyAlignment="1">
      <alignment horizontal="center"/>
    </xf>
    <xf numFmtId="14" fontId="1" fillId="3" borderId="30" xfId="0" applyNumberFormat="1" applyFont="1" applyFill="1" applyBorder="1" applyAlignment="1">
      <alignment horizontal="center"/>
    </xf>
    <xf numFmtId="14" fontId="1" fillId="3" borderId="15" xfId="0" applyNumberFormat="1" applyFont="1" applyFill="1" applyBorder="1" applyAlignment="1">
      <alignment horizontal="center"/>
    </xf>
    <xf numFmtId="14" fontId="1" fillId="3" borderId="16" xfId="0" applyNumberFormat="1" applyFont="1" applyFill="1" applyBorder="1" applyAlignment="1">
      <alignment horizontal="center"/>
    </xf>
    <xf numFmtId="14" fontId="1" fillId="0" borderId="30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  <xf numFmtId="14" fontId="1" fillId="3" borderId="18" xfId="0" applyNumberFormat="1" applyFont="1" applyFill="1" applyBorder="1" applyAlignment="1">
      <alignment horizontal="center"/>
    </xf>
    <xf numFmtId="14" fontId="1" fillId="3" borderId="0" xfId="0" applyNumberFormat="1" applyFont="1" applyFill="1" applyBorder="1" applyAlignment="1">
      <alignment horizontal="center"/>
    </xf>
    <xf numFmtId="14" fontId="1" fillId="3" borderId="33" xfId="0" applyNumberFormat="1" applyFont="1" applyFill="1" applyBorder="1" applyAlignment="1">
      <alignment horizontal="center"/>
    </xf>
    <xf numFmtId="14" fontId="1" fillId="3" borderId="32" xfId="0" applyNumberFormat="1" applyFont="1" applyFill="1" applyBorder="1" applyAlignment="1">
      <alignment horizontal="center"/>
    </xf>
    <xf numFmtId="14" fontId="1" fillId="3" borderId="34" xfId="0" applyNumberFormat="1" applyFont="1" applyFill="1" applyBorder="1" applyAlignment="1">
      <alignment horizontal="center"/>
    </xf>
    <xf numFmtId="14" fontId="1" fillId="3" borderId="31" xfId="0" applyNumberFormat="1" applyFont="1" applyFill="1" applyBorder="1" applyAlignment="1">
      <alignment horizontal="center"/>
    </xf>
    <xf numFmtId="0" fontId="7" fillId="0" borderId="18" xfId="0" applyFont="1" applyBorder="1" applyAlignment="1">
      <alignment horizontal="center" vertical="center" wrapText="1"/>
    </xf>
    <xf numFmtId="14" fontId="1" fillId="0" borderId="27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  <xf numFmtId="3" fontId="5" fillId="2" borderId="29" xfId="0" applyNumberFormat="1" applyFont="1" applyFill="1" applyBorder="1" applyAlignment="1">
      <alignment horizontal="center" vertical="center"/>
    </xf>
    <xf numFmtId="3" fontId="5" fillId="2" borderId="24" xfId="0" applyNumberFormat="1" applyFont="1" applyFill="1" applyBorder="1" applyAlignment="1">
      <alignment horizontal="center" vertical="center"/>
    </xf>
    <xf numFmtId="164" fontId="5" fillId="2" borderId="29" xfId="0" applyNumberFormat="1" applyFont="1" applyFill="1" applyBorder="1" applyAlignment="1">
      <alignment horizontal="center" vertical="center"/>
    </xf>
    <xf numFmtId="164" fontId="5" fillId="2" borderId="24" xfId="0" applyNumberFormat="1" applyFont="1" applyFill="1" applyBorder="1" applyAlignment="1">
      <alignment horizontal="center" vertical="center"/>
    </xf>
    <xf numFmtId="166" fontId="5" fillId="2" borderId="40" xfId="0" applyNumberFormat="1" applyFont="1" applyFill="1" applyBorder="1" applyAlignment="1">
      <alignment horizontal="center" vertical="center"/>
    </xf>
    <xf numFmtId="166" fontId="5" fillId="2" borderId="10" xfId="0" applyNumberFormat="1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wrapText="1"/>
    </xf>
    <xf numFmtId="0" fontId="6" fillId="0" borderId="31" xfId="0" applyFont="1" applyBorder="1" applyAlignment="1">
      <alignment horizontal="center" wrapText="1"/>
    </xf>
    <xf numFmtId="0" fontId="6" fillId="0" borderId="27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3" fontId="6" fillId="0" borderId="62" xfId="0" applyNumberFormat="1" applyFont="1" applyBorder="1" applyAlignment="1">
      <alignment horizontal="center" vertical="center"/>
    </xf>
    <xf numFmtId="3" fontId="6" fillId="0" borderId="63" xfId="0" applyNumberFormat="1" applyFont="1" applyBorder="1" applyAlignment="1">
      <alignment horizontal="center" vertical="center"/>
    </xf>
    <xf numFmtId="166" fontId="6" fillId="0" borderId="62" xfId="0" applyNumberFormat="1" applyFont="1" applyBorder="1" applyAlignment="1">
      <alignment horizontal="center" vertical="center"/>
    </xf>
    <xf numFmtId="166" fontId="6" fillId="0" borderId="63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3" fontId="5" fillId="2" borderId="29" xfId="0" applyNumberFormat="1" applyFont="1" applyFill="1" applyBorder="1" applyAlignment="1">
      <alignment horizontal="center" vertical="center" wrapText="1"/>
    </xf>
    <xf numFmtId="3" fontId="5" fillId="2" borderId="24" xfId="0" applyNumberFormat="1" applyFont="1" applyFill="1" applyBorder="1" applyAlignment="1">
      <alignment horizontal="center" vertical="center" wrapText="1"/>
    </xf>
    <xf numFmtId="166" fontId="5" fillId="2" borderId="50" xfId="0" applyNumberFormat="1" applyFont="1" applyFill="1" applyBorder="1" applyAlignment="1">
      <alignment horizontal="center" vertical="center"/>
    </xf>
    <xf numFmtId="166" fontId="5" fillId="2" borderId="51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1" fillId="0" borderId="62" xfId="0" applyNumberFormat="1" applyFont="1" applyBorder="1" applyAlignment="1">
      <alignment horizontal="center"/>
    </xf>
    <xf numFmtId="164" fontId="1" fillId="0" borderId="63" xfId="0" applyNumberFormat="1" applyFont="1" applyBorder="1" applyAlignment="1">
      <alignment horizontal="center"/>
    </xf>
    <xf numFmtId="0" fontId="7" fillId="0" borderId="26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sng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 sz="1800" b="1" u="sng" cap="none" spc="0">
                <a:ln w="22225">
                  <a:solidFill>
                    <a:schemeClr val="accent2"/>
                  </a:solidFill>
                  <a:prstDash val="solid"/>
                </a:ln>
                <a:solidFill>
                  <a:schemeClr val="accent2">
                    <a:lumMod val="40000"/>
                    <a:lumOff val="60000"/>
                  </a:schemeClr>
                </a:solidFill>
                <a:effectLst/>
              </a:rPr>
              <a:t>צריכת סולר </a:t>
            </a:r>
            <a:r>
              <a:rPr lang="en-US" sz="2000" b="1" u="sng" cap="none" spc="0">
                <a:ln w="22225">
                  <a:solidFill>
                    <a:schemeClr val="accent2"/>
                  </a:solidFill>
                  <a:prstDash val="solid"/>
                </a:ln>
                <a:solidFill>
                  <a:schemeClr val="accent2">
                    <a:lumMod val="40000"/>
                    <a:lumOff val="60000"/>
                  </a:schemeClr>
                </a:solidFill>
                <a:effectLst/>
              </a:rPr>
              <a:t>2023-2024</a:t>
            </a:r>
            <a:endParaRPr lang="he-IL" sz="1800" b="1" u="sng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sng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סיכום!$B$1</c:f>
              <c:strCache>
                <c:ptCount val="1"/>
                <c:pt idx="0">
                  <c:v>כמות חודשית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chemeClr val="tx1"/>
                      </a:solidFill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rgbClr val="00B050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cat>
            <c:numRef>
              <c:extLst>
                <c:ext xmlns:c15="http://schemas.microsoft.com/office/drawing/2012/chart" uri="{02D57815-91ED-43cb-92C2-25804820EDAC}">
                  <c15:fullRef>
                    <c15:sqref>סיכום!$A$62:$A$85</c15:sqref>
                  </c15:fullRef>
                </c:ext>
              </c:extLst>
              <c:f/>
              <c:numCache>
                <c:formatCode>mmm\-yy</c:formatCode>
                <c:ptCount val="0"/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סיכום!$B$2:$B$85</c15:sqref>
                  </c15:fullRef>
                </c:ext>
              </c:extLst>
              <c:f>סיכום!$B$52:$B$85</c:f>
              <c:numCache>
                <c:formatCode>_ * #,##0_ ;_ * \-#,##0_ ;_ * "-"??_ ;_ @_ </c:formatCode>
                <c:ptCount val="34"/>
                <c:pt idx="0" formatCode="#,##0.00">
                  <c:v>136468</c:v>
                </c:pt>
                <c:pt idx="1" formatCode="#,##0.00">
                  <c:v>97471</c:v>
                </c:pt>
                <c:pt idx="2" formatCode="#,##0.00">
                  <c:v>101982</c:v>
                </c:pt>
                <c:pt idx="3" formatCode="#,##0.00">
                  <c:v>92990</c:v>
                </c:pt>
                <c:pt idx="4" formatCode="#,##0.00">
                  <c:v>79985</c:v>
                </c:pt>
                <c:pt idx="5" formatCode="#,##0.00">
                  <c:v>143333</c:v>
                </c:pt>
                <c:pt idx="6" formatCode="#,##0.00">
                  <c:v>143333</c:v>
                </c:pt>
                <c:pt idx="7" formatCode="#,##0.00">
                  <c:v>91774</c:v>
                </c:pt>
                <c:pt idx="8" formatCode="#,##0.00">
                  <c:v>37003</c:v>
                </c:pt>
                <c:pt idx="9" formatCode="#,##0.00">
                  <c:v>75482</c:v>
                </c:pt>
                <c:pt idx="10" formatCode="#,##0.00">
                  <c:v>183274</c:v>
                </c:pt>
                <c:pt idx="11" formatCode="#,##0.00">
                  <c:v>115999</c:v>
                </c:pt>
                <c:pt idx="12" formatCode="#,##0.00">
                  <c:v>107448</c:v>
                </c:pt>
                <c:pt idx="13" formatCode="#,##0.00">
                  <c:v>89466</c:v>
                </c:pt>
                <c:pt idx="14" formatCode="#,##0.00">
                  <c:v>353979</c:v>
                </c:pt>
                <c:pt idx="15" formatCode="#,##0.00">
                  <c:v>44989</c:v>
                </c:pt>
                <c:pt idx="16" formatCode="#,##0.00">
                  <c:v>4858</c:v>
                </c:pt>
                <c:pt idx="17" formatCode="#,##0.00">
                  <c:v>80965</c:v>
                </c:pt>
                <c:pt idx="18" formatCode="#,##0.00">
                  <c:v>107949</c:v>
                </c:pt>
                <c:pt idx="19" formatCode="#,##0.00">
                  <c:v>104565</c:v>
                </c:pt>
                <c:pt idx="20" formatCode="#,##0.00">
                  <c:v>143241</c:v>
                </c:pt>
                <c:pt idx="21" formatCode="#,##0.00">
                  <c:v>131015</c:v>
                </c:pt>
                <c:pt idx="22" formatCode="#,##0.00">
                  <c:v>117553</c:v>
                </c:pt>
                <c:pt idx="23" formatCode="#,##0.00">
                  <c:v>178549</c:v>
                </c:pt>
                <c:pt idx="24" formatCode="#,##0.00">
                  <c:v>70767</c:v>
                </c:pt>
                <c:pt idx="25" formatCode="#,##0.00">
                  <c:v>101267</c:v>
                </c:pt>
                <c:pt idx="26" formatCode="#,##0.00">
                  <c:v>174479</c:v>
                </c:pt>
                <c:pt idx="27" formatCode="#,##0.00">
                  <c:v>204619</c:v>
                </c:pt>
                <c:pt idx="28" formatCode="#,##0.00">
                  <c:v>97378</c:v>
                </c:pt>
                <c:pt idx="29" formatCode="#,##0.00">
                  <c:v>88512</c:v>
                </c:pt>
                <c:pt idx="30" formatCode="#,##0.00">
                  <c:v>86484</c:v>
                </c:pt>
                <c:pt idx="31" formatCode="#,##0.00">
                  <c:v>70976</c:v>
                </c:pt>
                <c:pt idx="32" formatCode="#,##0.00">
                  <c:v>52114</c:v>
                </c:pt>
                <c:pt idx="33" formatCode="#,##0.00">
                  <c:v>140001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סיכום!$B$4</c15:sqref>
                  <c15:dLbl>
                    <c:idx val="-1"/>
                    <c:layout>
                      <c:manualLayout>
                        <c:x val="-3.1387026101304796E-2"/>
                        <c:y val="-3.13222065236675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BC65-4DB1-876F-2A498B88C3F8}"/>
                      </c:ext>
                    </c:extLst>
                  </c15:dLbl>
                </c15:categoryFilterException>
                <c15:categoryFilterException>
                  <c15:sqref>סיכום!$B$5</c15:sqref>
                  <c15:dLbl>
                    <c:idx val="-1"/>
                    <c:layout>
                      <c:manualLayout>
                        <c:x val="2.7293066175047625E-3"/>
                        <c:y val="-3.967479492997883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BC65-4DB1-876F-2A498B88C3F8}"/>
                      </c:ext>
                    </c:extLst>
                  </c15:dLbl>
                </c15:categoryFilterException>
                <c15:categoryFilterException>
                  <c15:sqref>סיכום!$B$6</c15:sqref>
                  <c15:dLbl>
                    <c:idx val="-1"/>
                    <c:layout>
                      <c:manualLayout>
                        <c:x val="-3.9574945953819059E-2"/>
                        <c:y val="3.758664782840100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BC65-4DB1-876F-2A498B88C3F8}"/>
                      </c:ext>
                    </c:extLst>
                  </c15:dLbl>
                </c15:categoryFilterException>
                <c15:categoryFilterException>
                  <c15:sqref>סיכום!$B$7</c15:sqref>
                  <c15:dLbl>
                    <c:idx val="-1"/>
                    <c:layout>
                      <c:manualLayout>
                        <c:x val="-2.8657719483800009E-2"/>
                        <c:y val="-3.34103536252453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BC65-4DB1-876F-2A498B88C3F8}"/>
                      </c:ext>
                    </c:extLst>
                  </c15:dLbl>
                </c15:categoryFilterException>
                <c15:categoryFilterException>
                  <c15:sqref>סיכום!$B$8</c15:sqref>
                  <c15:dLbl>
                    <c:idx val="-1"/>
                    <c:layout>
                      <c:manualLayout>
                        <c:x val="-3.548098602756191E-2"/>
                        <c:y val="3.758664782840092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BC65-4DB1-876F-2A498B88C3F8}"/>
                      </c:ext>
                    </c:extLst>
                  </c15:dLbl>
                </c15:categoryFilterException>
                <c15:categoryFilterException>
                  <c15:sqref>סיכום!$B$9</c15:sqref>
                  <c15:dLbl>
                    <c:idx val="-1"/>
                    <c:layout>
                      <c:manualLayout>
                        <c:x val="-2.4563759557542864E-2"/>
                        <c:y val="-5.220367753944583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BC65-4DB1-876F-2A498B88C3F8}"/>
                      </c:ext>
                    </c:extLst>
                  </c15:dLbl>
                </c15:categoryFilterException>
                <c15:categoryFilterException>
                  <c15:sqref>סיכום!$B$10</c15:sqref>
                  <c15:dLbl>
                    <c:idx val="-1"/>
                    <c:layout>
                      <c:manualLayout>
                        <c:x val="-2.4563759557542864E-2"/>
                        <c:y val="2.29696181173561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BC65-4DB1-876F-2A498B88C3F8}"/>
                      </c:ext>
                    </c:extLst>
                  </c15:dLbl>
                </c15:categoryFilterException>
                <c15:categoryFilterException>
                  <c15:sqref>סיכום!$B$11</c15:sqref>
                  <c15:dLbl>
                    <c:idx val="-1"/>
                    <c:layout>
                      <c:manualLayout>
                        <c:x val="-1.9105146322533337E-2"/>
                        <c:y val="-5.01155304378680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BC65-4DB1-876F-2A498B88C3F8}"/>
                      </c:ext>
                    </c:extLst>
                  </c15:dLbl>
                </c15:categoryFilterException>
                <c15:categoryFilterException>
                  <c15:sqref>סיכום!$B$12</c15:sqref>
                  <c15:dLbl>
                    <c:idx val="-1"/>
                    <c:layout>
                      <c:manualLayout>
                        <c:x val="-1.9105146322533389E-2"/>
                        <c:y val="4.176294203155659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BC65-4DB1-876F-2A498B88C3F8}"/>
                      </c:ext>
                    </c:extLst>
                  </c15:dLbl>
                </c15:categoryFilterException>
                <c15:categoryFilterException>
                  <c15:sqref>סיכום!$B$20</c15:sqref>
                  <c15:dLbl>
                    <c:idx val="-1"/>
                    <c:layout>
                      <c:manualLayout>
                        <c:x val="-1.3646533087523813E-3"/>
                        <c:y val="-3.13222065236675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BC65-4DB1-876F-2A498B88C3F8}"/>
                      </c:ext>
                    </c:extLst>
                  </c15:dLbl>
                </c15:categoryFilterException>
                <c15:categoryFilterException>
                  <c15:sqref>סיכום!$B$22</c15:sqref>
                  <c15:dLbl>
                    <c:idx val="-1"/>
                    <c:layout>
                      <c:manualLayout>
                        <c:x val="-3.9574945953819059E-2"/>
                        <c:y val="3.54985007268232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BC65-4DB1-876F-2A498B88C3F8}"/>
                      </c:ext>
                    </c:extLst>
                  </c15:dLbl>
                </c15:categoryFilterException>
                <c15:categoryFilterException>
                  <c15:sqref>סיכום!$B$23</c15:sqref>
                  <c15:dLbl>
                    <c:idx val="-1"/>
                    <c:layout>
                      <c:manualLayout>
                        <c:x val="1.091722647001905E-2"/>
                        <c:y val="2.505776521893392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C-BC65-4DB1-876F-2A498B88C3F8}"/>
                      </c:ext>
                    </c:extLst>
                  </c15:dLbl>
                </c15:categoryFilterException>
                <c15:categoryFilterException>
                  <c15:sqref>סיכום!$B$25</c15:sqref>
                  <c15:dLbl>
                    <c:idx val="-1"/>
                    <c:layout>
                      <c:manualLayout>
                        <c:x val="-4.6398212497580964E-2"/>
                        <c:y val="-2.923405942208966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D-BC65-4DB1-876F-2A498B88C3F8}"/>
                      </c:ext>
                    </c:extLst>
                  </c15:dLbl>
                </c15:categoryFilterException>
                <c15:categoryFilterException>
                  <c15:sqref>סיכום!$B$26</c15:sqref>
                  <c15:dLbl>
                    <c:idx val="-1"/>
                    <c:layout>
                      <c:manualLayout>
                        <c:x val="-1.3646533087524814E-3"/>
                        <c:y val="-3.13222065236675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E-BC65-4DB1-876F-2A498B88C3F8}"/>
                      </c:ext>
                    </c:extLst>
                  </c15:dLbl>
                </c15:categoryFilterException>
                <c15:categoryFilterException>
                  <c15:sqref>סיכום!$B$27</c15:sqref>
                  <c15:dLbl>
                    <c:idx val="-1"/>
                    <c:layout>
                      <c:manualLayout>
                        <c:x val="-6.0044745585104878E-2"/>
                        <c:y val="3.13222065236675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F-BC65-4DB1-876F-2A498B88C3F8}"/>
                      </c:ext>
                    </c:extLst>
                  </c15:dLbl>
                </c15:categoryFilterException>
                <c15:categoryFilterException>
                  <c15:sqref>סיכום!$B$33</c15:sqref>
                  <c15:dLbl>
                    <c:idx val="-1"/>
                    <c:layout>
                      <c:manualLayout>
                        <c:x val="-2.7293066175047625E-3"/>
                        <c:y val="-2.505776521893400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0-BC65-4DB1-876F-2A498B88C3F8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F599-4AA2-BE2A-B489DD664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3095584"/>
        <c:axId val="308374336"/>
      </c:lineChart>
      <c:catAx>
        <c:axId val="463095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00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e-IL" b="1">
                    <a:solidFill>
                      <a:srgbClr val="0000FF"/>
                    </a:solidFill>
                  </a:rPr>
                  <a:t>תאריך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00FF"/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08374336"/>
        <c:crosses val="autoZero"/>
        <c:auto val="1"/>
        <c:lblAlgn val="ctr"/>
        <c:lblOffset val="100"/>
        <c:noMultiLvlLbl val="0"/>
      </c:catAx>
      <c:valAx>
        <c:axId val="30837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00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e-IL" b="1">
                    <a:solidFill>
                      <a:srgbClr val="0000FF"/>
                    </a:solidFill>
                  </a:rPr>
                  <a:t>ליטרים לחודש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00FF"/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</c:title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solidFill>
              <a:srgbClr val="00B05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463095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sng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 sz="1800" b="1" u="sng" cap="none" spc="0">
                <a:ln w="22225">
                  <a:solidFill>
                    <a:schemeClr val="accent2"/>
                  </a:solidFill>
                  <a:prstDash val="solid"/>
                </a:ln>
                <a:solidFill>
                  <a:schemeClr val="accent2">
                    <a:lumMod val="40000"/>
                    <a:lumOff val="60000"/>
                  </a:schemeClr>
                </a:solidFill>
                <a:effectLst/>
              </a:rPr>
              <a:t>צריכת סולר 2018-2024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sng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סיכום!$B$1</c:f>
              <c:strCache>
                <c:ptCount val="1"/>
                <c:pt idx="0">
                  <c:v>כמות חודשית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3.1387026101304796E-2"/>
                  <c:y val="-3.1322206523667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5C-4556-8625-73A6F942BB5F}"/>
                </c:ext>
              </c:extLst>
            </c:dLbl>
            <c:dLbl>
              <c:idx val="3"/>
              <c:layout>
                <c:manualLayout>
                  <c:x val="2.7293066175047625E-3"/>
                  <c:y val="-3.9674794929978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5C-4556-8625-73A6F942BB5F}"/>
                </c:ext>
              </c:extLst>
            </c:dLbl>
            <c:dLbl>
              <c:idx val="4"/>
              <c:layout>
                <c:manualLayout>
                  <c:x val="-3.9574945953819059E-2"/>
                  <c:y val="3.7586647828401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5C-4556-8625-73A6F942BB5F}"/>
                </c:ext>
              </c:extLst>
            </c:dLbl>
            <c:dLbl>
              <c:idx val="5"/>
              <c:layout>
                <c:manualLayout>
                  <c:x val="-2.8657719483800009E-2"/>
                  <c:y val="-3.3410353625245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5C-4556-8625-73A6F942BB5F}"/>
                </c:ext>
              </c:extLst>
            </c:dLbl>
            <c:dLbl>
              <c:idx val="6"/>
              <c:layout>
                <c:manualLayout>
                  <c:x val="-3.548098602756191E-2"/>
                  <c:y val="3.7586647828400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5C-4556-8625-73A6F942BB5F}"/>
                </c:ext>
              </c:extLst>
            </c:dLbl>
            <c:dLbl>
              <c:idx val="7"/>
              <c:layout>
                <c:manualLayout>
                  <c:x val="-2.4563759557542864E-2"/>
                  <c:y val="-5.2203677539445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5C-4556-8625-73A6F942BB5F}"/>
                </c:ext>
              </c:extLst>
            </c:dLbl>
            <c:dLbl>
              <c:idx val="8"/>
              <c:layout>
                <c:manualLayout>
                  <c:x val="-2.4563759557542864E-2"/>
                  <c:y val="2.2969618117356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5C-4556-8625-73A6F942BB5F}"/>
                </c:ext>
              </c:extLst>
            </c:dLbl>
            <c:dLbl>
              <c:idx val="9"/>
              <c:layout>
                <c:manualLayout>
                  <c:x val="-1.9105146322533337E-2"/>
                  <c:y val="-5.011553043786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5C-4556-8625-73A6F942BB5F}"/>
                </c:ext>
              </c:extLst>
            </c:dLbl>
            <c:dLbl>
              <c:idx val="10"/>
              <c:layout>
                <c:manualLayout>
                  <c:x val="-1.9105146322533389E-2"/>
                  <c:y val="4.1762942031556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5C-4556-8625-73A6F942BB5F}"/>
                </c:ext>
              </c:extLst>
            </c:dLbl>
            <c:dLbl>
              <c:idx val="18"/>
              <c:layout>
                <c:manualLayout>
                  <c:x val="-1.3646533087523813E-3"/>
                  <c:y val="-3.1322206523667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5C-4556-8625-73A6F942BB5F}"/>
                </c:ext>
              </c:extLst>
            </c:dLbl>
            <c:dLbl>
              <c:idx val="20"/>
              <c:layout>
                <c:manualLayout>
                  <c:x val="-3.9574945953819059E-2"/>
                  <c:y val="3.549850072682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5C-4556-8625-73A6F942BB5F}"/>
                </c:ext>
              </c:extLst>
            </c:dLbl>
            <c:dLbl>
              <c:idx val="21"/>
              <c:layout>
                <c:manualLayout>
                  <c:x val="1.091722647001905E-2"/>
                  <c:y val="2.50577652189339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5C-4556-8625-73A6F942BB5F}"/>
                </c:ext>
              </c:extLst>
            </c:dLbl>
            <c:dLbl>
              <c:idx val="23"/>
              <c:layout>
                <c:manualLayout>
                  <c:x val="-4.6398212497580964E-2"/>
                  <c:y val="-2.9234059422089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5C-4556-8625-73A6F942BB5F}"/>
                </c:ext>
              </c:extLst>
            </c:dLbl>
            <c:dLbl>
              <c:idx val="24"/>
              <c:layout>
                <c:manualLayout>
                  <c:x val="-1.3646533087524814E-3"/>
                  <c:y val="-3.1322206523667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5C-4556-8625-73A6F942BB5F}"/>
                </c:ext>
              </c:extLst>
            </c:dLbl>
            <c:dLbl>
              <c:idx val="25"/>
              <c:layout>
                <c:manualLayout>
                  <c:x val="-6.0044745585104878E-2"/>
                  <c:y val="3.1322206523667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5C-4556-8625-73A6F942BB5F}"/>
                </c:ext>
              </c:extLst>
            </c:dLbl>
            <c:dLbl>
              <c:idx val="31"/>
              <c:layout>
                <c:manualLayout>
                  <c:x val="-2.7293066175047625E-3"/>
                  <c:y val="-2.5057765218934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5C-4556-8625-73A6F942BB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solidFill>
                        <a:schemeClr val="tx1"/>
                      </a:solidFill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rgbClr val="00B050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cat>
            <c:numRef>
              <c:f>סיכום!$A$2:$A$85</c:f>
              <c:numCache>
                <c:formatCode>mmm\-yy</c:formatCode>
                <c:ptCount val="84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</c:numCache>
            </c:numRef>
          </c:cat>
          <c:val>
            <c:numRef>
              <c:f>סיכום!$B$2:$B$85</c:f>
              <c:numCache>
                <c:formatCode>_ * #,##0_ ;_ * \-#,##0_ ;_ * "-"??_ ;_ @_ </c:formatCode>
                <c:ptCount val="84"/>
                <c:pt idx="0">
                  <c:v>211177</c:v>
                </c:pt>
                <c:pt idx="1">
                  <c:v>111576</c:v>
                </c:pt>
                <c:pt idx="2">
                  <c:v>129590</c:v>
                </c:pt>
                <c:pt idx="3">
                  <c:v>131556</c:v>
                </c:pt>
                <c:pt idx="4">
                  <c:v>95053</c:v>
                </c:pt>
                <c:pt idx="5">
                  <c:v>97096</c:v>
                </c:pt>
                <c:pt idx="6">
                  <c:v>77040</c:v>
                </c:pt>
                <c:pt idx="7">
                  <c:v>116095</c:v>
                </c:pt>
                <c:pt idx="8">
                  <c:v>75578</c:v>
                </c:pt>
                <c:pt idx="9">
                  <c:v>118623</c:v>
                </c:pt>
                <c:pt idx="10">
                  <c:v>102167</c:v>
                </c:pt>
                <c:pt idx="11">
                  <c:v>144148</c:v>
                </c:pt>
                <c:pt idx="12" formatCode="#,##0">
                  <c:v>200285</c:v>
                </c:pt>
                <c:pt idx="13" formatCode="#,##0">
                  <c:v>169628</c:v>
                </c:pt>
                <c:pt idx="14" formatCode="#,##0">
                  <c:v>145997</c:v>
                </c:pt>
                <c:pt idx="15" formatCode="#,##0">
                  <c:v>106517</c:v>
                </c:pt>
                <c:pt idx="16" formatCode="#,##0">
                  <c:v>100016</c:v>
                </c:pt>
                <c:pt idx="17" formatCode="#,##0">
                  <c:v>60060</c:v>
                </c:pt>
                <c:pt idx="18" formatCode="#,##0">
                  <c:v>107941</c:v>
                </c:pt>
                <c:pt idx="19" formatCode="#,##0">
                  <c:v>96538</c:v>
                </c:pt>
                <c:pt idx="20" formatCode="#,##0">
                  <c:v>81017</c:v>
                </c:pt>
                <c:pt idx="21" formatCode="#,##0">
                  <c:v>78055</c:v>
                </c:pt>
                <c:pt idx="22" formatCode="#,##0">
                  <c:v>99101</c:v>
                </c:pt>
                <c:pt idx="23" formatCode="#,##0">
                  <c:v>157511</c:v>
                </c:pt>
                <c:pt idx="24" formatCode="#,##0">
                  <c:v>150067</c:v>
                </c:pt>
                <c:pt idx="25" formatCode="#,##0">
                  <c:v>150024</c:v>
                </c:pt>
                <c:pt idx="26" formatCode="#,##0">
                  <c:v>63996</c:v>
                </c:pt>
                <c:pt idx="27" formatCode="#,##0">
                  <c:v>153165</c:v>
                </c:pt>
                <c:pt idx="28" formatCode="#,##0">
                  <c:v>81469</c:v>
                </c:pt>
                <c:pt idx="29" formatCode="#,##0">
                  <c:v>108994</c:v>
                </c:pt>
                <c:pt idx="30" formatCode="#,##0">
                  <c:v>78483</c:v>
                </c:pt>
                <c:pt idx="31" formatCode="#,##0">
                  <c:v>89003</c:v>
                </c:pt>
                <c:pt idx="32" formatCode="#,##0">
                  <c:v>61514</c:v>
                </c:pt>
                <c:pt idx="33" formatCode="#,##0">
                  <c:v>77997</c:v>
                </c:pt>
                <c:pt idx="34" formatCode="#,##0">
                  <c:v>126500</c:v>
                </c:pt>
                <c:pt idx="35" formatCode="#,##0">
                  <c:v>155050</c:v>
                </c:pt>
                <c:pt idx="36">
                  <c:v>138053</c:v>
                </c:pt>
                <c:pt idx="37">
                  <c:v>165041</c:v>
                </c:pt>
                <c:pt idx="38">
                  <c:v>132036</c:v>
                </c:pt>
                <c:pt idx="39">
                  <c:v>119474</c:v>
                </c:pt>
                <c:pt idx="40">
                  <c:v>84499</c:v>
                </c:pt>
                <c:pt idx="41">
                  <c:v>80039</c:v>
                </c:pt>
                <c:pt idx="42">
                  <c:v>74536</c:v>
                </c:pt>
                <c:pt idx="43">
                  <c:v>102044</c:v>
                </c:pt>
                <c:pt idx="44" formatCode="#,##0.00">
                  <c:v>76046</c:v>
                </c:pt>
                <c:pt idx="45" formatCode="#,##0.00">
                  <c:v>95502</c:v>
                </c:pt>
                <c:pt idx="46" formatCode="#,##0.00">
                  <c:v>76024</c:v>
                </c:pt>
                <c:pt idx="47" formatCode="#,##0.00">
                  <c:v>144501</c:v>
                </c:pt>
                <c:pt idx="48" formatCode="#,##0.00">
                  <c:v>162223</c:v>
                </c:pt>
                <c:pt idx="49" formatCode="#,##0.00">
                  <c:v>102002</c:v>
                </c:pt>
                <c:pt idx="50" formatCode="#,##0.00">
                  <c:v>136468</c:v>
                </c:pt>
                <c:pt idx="51" formatCode="#,##0.00">
                  <c:v>97471</c:v>
                </c:pt>
                <c:pt idx="52" formatCode="#,##0.00">
                  <c:v>101982</c:v>
                </c:pt>
                <c:pt idx="53" formatCode="#,##0.00">
                  <c:v>92990</c:v>
                </c:pt>
                <c:pt idx="54" formatCode="#,##0.00">
                  <c:v>79985</c:v>
                </c:pt>
                <c:pt idx="55" formatCode="#,##0.00">
                  <c:v>143333</c:v>
                </c:pt>
                <c:pt idx="56" formatCode="#,##0.00">
                  <c:v>143333</c:v>
                </c:pt>
                <c:pt idx="57" formatCode="#,##0.00">
                  <c:v>91774</c:v>
                </c:pt>
                <c:pt idx="58" formatCode="#,##0.00">
                  <c:v>37003</c:v>
                </c:pt>
                <c:pt idx="59" formatCode="#,##0.00">
                  <c:v>75482</c:v>
                </c:pt>
                <c:pt idx="60" formatCode="#,##0.00">
                  <c:v>183274</c:v>
                </c:pt>
                <c:pt idx="61" formatCode="#,##0.00">
                  <c:v>115999</c:v>
                </c:pt>
                <c:pt idx="62" formatCode="#,##0.00">
                  <c:v>107448</c:v>
                </c:pt>
                <c:pt idx="63" formatCode="#,##0.00">
                  <c:v>89466</c:v>
                </c:pt>
                <c:pt idx="64" formatCode="#,##0.00">
                  <c:v>353979</c:v>
                </c:pt>
                <c:pt idx="65" formatCode="#,##0.00">
                  <c:v>44989</c:v>
                </c:pt>
                <c:pt idx="66" formatCode="#,##0.00">
                  <c:v>4858</c:v>
                </c:pt>
                <c:pt idx="67" formatCode="#,##0.00">
                  <c:v>80965</c:v>
                </c:pt>
                <c:pt idx="68" formatCode="#,##0.00">
                  <c:v>107949</c:v>
                </c:pt>
                <c:pt idx="69" formatCode="#,##0.00">
                  <c:v>104565</c:v>
                </c:pt>
                <c:pt idx="70" formatCode="#,##0.00">
                  <c:v>143241</c:v>
                </c:pt>
                <c:pt idx="71" formatCode="#,##0.00">
                  <c:v>131015</c:v>
                </c:pt>
                <c:pt idx="72" formatCode="#,##0.00">
                  <c:v>117553</c:v>
                </c:pt>
                <c:pt idx="73" formatCode="#,##0.00">
                  <c:v>178549</c:v>
                </c:pt>
                <c:pt idx="74" formatCode="#,##0.00">
                  <c:v>70767</c:v>
                </c:pt>
                <c:pt idx="75" formatCode="#,##0.00">
                  <c:v>101267</c:v>
                </c:pt>
                <c:pt idx="76" formatCode="#,##0.00">
                  <c:v>174479</c:v>
                </c:pt>
                <c:pt idx="77" formatCode="#,##0.00">
                  <c:v>204619</c:v>
                </c:pt>
                <c:pt idx="78" formatCode="#,##0.00">
                  <c:v>97378</c:v>
                </c:pt>
                <c:pt idx="79" formatCode="#,##0.00">
                  <c:v>88512</c:v>
                </c:pt>
                <c:pt idx="80" formatCode="#,##0.00">
                  <c:v>86484</c:v>
                </c:pt>
                <c:pt idx="81" formatCode="#,##0.00">
                  <c:v>70976</c:v>
                </c:pt>
                <c:pt idx="82" formatCode="#,##0.00">
                  <c:v>52114</c:v>
                </c:pt>
                <c:pt idx="83" formatCode="#,##0.00">
                  <c:v>140001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2D-4451-970D-44EAAA78B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3095584"/>
        <c:axId val="308374336"/>
      </c:lineChart>
      <c:dateAx>
        <c:axId val="463095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00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e-IL" b="1">
                    <a:solidFill>
                      <a:srgbClr val="0000FF"/>
                    </a:solidFill>
                  </a:rPr>
                  <a:t>תאריך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00FF"/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</c:title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08374336"/>
        <c:crosses val="autoZero"/>
        <c:auto val="1"/>
        <c:lblOffset val="100"/>
        <c:baseTimeUnit val="months"/>
      </c:dateAx>
      <c:valAx>
        <c:axId val="30837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00F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e-IL" b="1">
                    <a:solidFill>
                      <a:srgbClr val="0000FF"/>
                    </a:solidFill>
                  </a:rPr>
                  <a:t>ליטרים לחודש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00FF"/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</c:title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solidFill>
              <a:srgbClr val="00B05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463095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baseline="0">
                <a:ln w="22225">
                  <a:solidFill>
                    <a:schemeClr val="accent2"/>
                  </a:solidFill>
                  <a:prstDash val="solid"/>
                </a:ln>
                <a:solidFill>
                  <a:schemeClr val="accent2">
                    <a:lumMod val="40000"/>
                    <a:lumOff val="60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he-IL" sz="1800" b="1" cap="none" spc="0">
                <a:ln w="22225">
                  <a:solidFill>
                    <a:schemeClr val="accent2"/>
                  </a:solidFill>
                  <a:prstDash val="solid"/>
                </a:ln>
                <a:solidFill>
                  <a:schemeClr val="accent2">
                    <a:lumMod val="40000"/>
                    <a:lumOff val="60000"/>
                  </a:schemeClr>
                </a:solidFill>
                <a:effectLst/>
              </a:rPr>
              <a:t>עלויות סולר 2023-2024</a:t>
            </a:r>
          </a:p>
        </c:rich>
      </c:tx>
      <c:layout>
        <c:manualLayout>
          <c:xMode val="edge"/>
          <c:yMode val="edge"/>
          <c:x val="0.41789145484331236"/>
          <c:y val="1.198117244330338E-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סיכום!$C$1</c:f>
              <c:strCache>
                <c:ptCount val="1"/>
                <c:pt idx="0">
                  <c:v>עלות חודשית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2.592841286629527E-2"/>
                  <c:y val="3.5498500726823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1E-42D8-B6B7-027ACA07B166}"/>
                </c:ext>
              </c:extLst>
            </c:dLbl>
            <c:dLbl>
              <c:idx val="2"/>
              <c:layout>
                <c:manualLayout>
                  <c:x val="-1.7740493013780983E-2"/>
                  <c:y val="3.1322206523667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1E-42D8-B6B7-027ACA07B166}"/>
                </c:ext>
              </c:extLst>
            </c:dLbl>
            <c:dLbl>
              <c:idx val="3"/>
              <c:layout>
                <c:manualLayout>
                  <c:x val="-2.7293066175047599E-2"/>
                  <c:y val="-3.3410353625245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1E-42D8-B6B7-027ACA07B166}"/>
                </c:ext>
              </c:extLst>
            </c:dLbl>
            <c:dLbl>
              <c:idx val="4"/>
              <c:layout>
                <c:manualLayout>
                  <c:x val="-4.0939599262571437E-2"/>
                  <c:y val="3.9674794929978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1E-42D8-B6B7-027ACA07B166}"/>
                </c:ext>
              </c:extLst>
            </c:dLbl>
            <c:dLbl>
              <c:idx val="5"/>
              <c:layout>
                <c:manualLayout>
                  <c:x val="-2.5928412866295221E-2"/>
                  <c:y val="-3.5498500726823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1E-42D8-B6B7-027ACA07B166}"/>
                </c:ext>
              </c:extLst>
            </c:dLbl>
            <c:dLbl>
              <c:idx val="6"/>
              <c:layout>
                <c:manualLayout>
                  <c:x val="-3.4116332718809532E-2"/>
                  <c:y val="4.1762942031556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1E-42D8-B6B7-027ACA07B166}"/>
                </c:ext>
              </c:extLst>
            </c:dLbl>
            <c:dLbl>
              <c:idx val="7"/>
              <c:layout>
                <c:manualLayout>
                  <c:x val="-1.9105146322533337E-2"/>
                  <c:y val="-3.9674794929978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1E-42D8-B6B7-027ACA07B166}"/>
                </c:ext>
              </c:extLst>
            </c:dLbl>
            <c:dLbl>
              <c:idx val="8"/>
              <c:layout>
                <c:manualLayout>
                  <c:x val="-1.3646533087523813E-3"/>
                  <c:y val="2.0881471015778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1E-42D8-B6B7-027ACA07B166}"/>
                </c:ext>
              </c:extLst>
            </c:dLbl>
            <c:dLbl>
              <c:idx val="9"/>
              <c:layout>
                <c:manualLayout>
                  <c:x val="-1.7740493013780955E-2"/>
                  <c:y val="-4.802738333629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1E-42D8-B6B7-027ACA07B166}"/>
                </c:ext>
              </c:extLst>
            </c:dLbl>
            <c:dLbl>
              <c:idx val="10"/>
              <c:layout>
                <c:manualLayout>
                  <c:x val="-9.5525731612666684E-3"/>
                  <c:y val="2.9234059422089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1E-42D8-B6B7-027ACA07B166}"/>
                </c:ext>
              </c:extLst>
            </c:dLbl>
            <c:dLbl>
              <c:idx val="11"/>
              <c:layout>
                <c:manualLayout>
                  <c:x val="1.3646533087523312E-3"/>
                  <c:y val="-2.2969618117356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1E-42D8-B6B7-027ACA07B166}"/>
                </c:ext>
              </c:extLst>
            </c:dLbl>
            <c:dLbl>
              <c:idx val="15"/>
              <c:layout>
                <c:manualLayout>
                  <c:x val="-4.3668905880076249E-2"/>
                  <c:y val="4.5939236234712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1E-42D8-B6B7-027ACA07B166}"/>
                </c:ext>
              </c:extLst>
            </c:dLbl>
            <c:dLbl>
              <c:idx val="16"/>
              <c:layout>
                <c:manualLayout>
                  <c:x val="-3.1387026101304873E-2"/>
                  <c:y val="6.682070725049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1E-42D8-B6B7-027ACA07B166}"/>
                </c:ext>
              </c:extLst>
            </c:dLbl>
            <c:dLbl>
              <c:idx val="17"/>
              <c:layout>
                <c:manualLayout>
                  <c:x val="-3.4116332718809532E-2"/>
                  <c:y val="3.9674794929978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1E-42D8-B6B7-027ACA07B166}"/>
                </c:ext>
              </c:extLst>
            </c:dLbl>
            <c:dLbl>
              <c:idx val="18"/>
              <c:layout>
                <c:manualLayout>
                  <c:x val="-1.6375839705028674E-2"/>
                  <c:y val="-3.1322206523667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1E-42D8-B6B7-027ACA07B166}"/>
                </c:ext>
              </c:extLst>
            </c:dLbl>
            <c:dLbl>
              <c:idx val="20"/>
              <c:layout>
                <c:manualLayout>
                  <c:x val="-4.0939599262571541E-2"/>
                  <c:y val="4.59392362347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1E-42D8-B6B7-027ACA07B166}"/>
                </c:ext>
              </c:extLst>
            </c:dLbl>
            <c:dLbl>
              <c:idx val="21"/>
              <c:layout>
                <c:manualLayout>
                  <c:x val="9.5525731612665695E-3"/>
                  <c:y val="2.088147101577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1E-42D8-B6B7-027ACA07B166}"/>
                </c:ext>
              </c:extLst>
            </c:dLbl>
            <c:dLbl>
              <c:idx val="22"/>
              <c:layout>
                <c:manualLayout>
                  <c:x val="8.1879198525142884E-3"/>
                  <c:y val="1.2528882609466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1E-42D8-B6B7-027ACA07B166}"/>
                </c:ext>
              </c:extLst>
            </c:dLbl>
            <c:dLbl>
              <c:idx val="23"/>
              <c:layout>
                <c:manualLayout>
                  <c:x val="-5.0492172423838105E-2"/>
                  <c:y val="-3.967479492997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1E-42D8-B6B7-027ACA07B166}"/>
                </c:ext>
              </c:extLst>
            </c:dLbl>
            <c:dLbl>
              <c:idx val="24"/>
              <c:layout>
                <c:manualLayout>
                  <c:x val="-1.5011186396276294E-2"/>
                  <c:y val="-3.9674794929978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1E-42D8-B6B7-027ACA07B166}"/>
                </c:ext>
              </c:extLst>
            </c:dLbl>
            <c:dLbl>
              <c:idx val="25"/>
              <c:layout>
                <c:manualLayout>
                  <c:x val="-5.3221479041342973E-2"/>
                  <c:y val="4.1762942031556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1E-42D8-B6B7-027ACA07B166}"/>
                </c:ext>
              </c:extLst>
            </c:dLbl>
            <c:dLbl>
              <c:idx val="26"/>
              <c:layout>
                <c:manualLayout>
                  <c:x val="-3.1387026101304873E-2"/>
                  <c:y val="3.3410353625245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1E-42D8-B6B7-027ACA07B166}"/>
                </c:ext>
              </c:extLst>
            </c:dLbl>
            <c:dLbl>
              <c:idx val="28"/>
              <c:layout>
                <c:manualLayout>
                  <c:x val="-2.3199106248790582E-2"/>
                  <c:y val="2.5057765218934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1E-42D8-B6B7-027ACA07B166}"/>
                </c:ext>
              </c:extLst>
            </c:dLbl>
            <c:dLbl>
              <c:idx val="30"/>
              <c:layout>
                <c:manualLayout>
                  <c:x val="-2.3199106248790381E-2"/>
                  <c:y val="4.1762942031556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1E-42D8-B6B7-027ACA07B166}"/>
                </c:ext>
              </c:extLst>
            </c:dLbl>
            <c:dLbl>
              <c:idx val="31"/>
              <c:layout>
                <c:manualLayout>
                  <c:x val="-2.7293066175046623E-3"/>
                  <c:y val="-3.3410353625245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1E-42D8-B6B7-027ACA07B166}"/>
                </c:ext>
              </c:extLst>
            </c:dLbl>
            <c:dLbl>
              <c:idx val="34"/>
              <c:layout>
                <c:manualLayout>
                  <c:x val="-1.2281879778771432E-2"/>
                  <c:y val="-2.9234059422089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1E-42D8-B6B7-027ACA07B166}"/>
                </c:ext>
              </c:extLst>
            </c:dLbl>
            <c:dLbl>
              <c:idx val="35"/>
              <c:layout>
                <c:manualLayout>
                  <c:x val="-2.2371364653243849E-2"/>
                  <c:y val="1.5404364569961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1E-42D8-B6B7-027ACA07B1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ln>
                      <a:solidFill>
                        <a:schemeClr val="tx1"/>
                      </a:solidFill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rgbClr val="00B050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cat>
            <c:numRef>
              <c:f>סיכום!$A$62:$A$85</c:f>
              <c:numCache>
                <c:formatCode>mmm\-yy</c:formatCode>
                <c:ptCount val="24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</c:numCache>
            </c:numRef>
          </c:cat>
          <c:val>
            <c:numRef>
              <c:f>סיכום!$C$2:$C$85</c:f>
              <c:numCache>
                <c:formatCode>_ * #,##0_ ;_ * \-#,##0_ ;_ * "-"??_ ;_ @_ </c:formatCode>
                <c:ptCount val="84"/>
                <c:pt idx="0">
                  <c:v>1157960.68</c:v>
                </c:pt>
                <c:pt idx="1">
                  <c:v>621478.31999999995</c:v>
                </c:pt>
                <c:pt idx="2">
                  <c:v>713049.74000000011</c:v>
                </c:pt>
                <c:pt idx="3">
                  <c:v>734257.68</c:v>
                </c:pt>
                <c:pt idx="4">
                  <c:v>550356.87</c:v>
                </c:pt>
                <c:pt idx="5">
                  <c:v>571556.4</c:v>
                </c:pt>
                <c:pt idx="6">
                  <c:v>447761.6</c:v>
                </c:pt>
                <c:pt idx="7">
                  <c:v>679414.89999999991</c:v>
                </c:pt>
                <c:pt idx="8">
                  <c:v>448933.32000000007</c:v>
                </c:pt>
                <c:pt idx="9">
                  <c:v>711697.13</c:v>
                </c:pt>
                <c:pt idx="10">
                  <c:v>622277.06999999995</c:v>
                </c:pt>
                <c:pt idx="11">
                  <c:v>812994.71999999986</c:v>
                </c:pt>
                <c:pt idx="12" formatCode="#,##0">
                  <c:v>1093356.2000000002</c:v>
                </c:pt>
                <c:pt idx="13" formatCode="#,##0">
                  <c:v>947569.37999999989</c:v>
                </c:pt>
                <c:pt idx="14" formatCode="#,##0">
                  <c:v>830076.18</c:v>
                </c:pt>
                <c:pt idx="15" formatCode="#,##0">
                  <c:v>602911.37</c:v>
                </c:pt>
                <c:pt idx="16" formatCode="#,##0">
                  <c:v>580092.79999999993</c:v>
                </c:pt>
                <c:pt idx="17" formatCode="#,##0">
                  <c:v>341741.4</c:v>
                </c:pt>
                <c:pt idx="18" formatCode="#,##0">
                  <c:v>608645.82000000007</c:v>
                </c:pt>
                <c:pt idx="19" formatCode="#,##0">
                  <c:v>540153.43999999994</c:v>
                </c:pt>
                <c:pt idx="20" formatCode="#,##0">
                  <c:v>448523.32999999996</c:v>
                </c:pt>
                <c:pt idx="21" formatCode="#,##0">
                  <c:v>441791.30000000005</c:v>
                </c:pt>
                <c:pt idx="22" formatCode="#,##0">
                  <c:v>553072.7709</c:v>
                </c:pt>
                <c:pt idx="23" formatCode="#,##0">
                  <c:v>879053.13990000007</c:v>
                </c:pt>
                <c:pt idx="24" formatCode="#,##0">
                  <c:v>851555.19149999996</c:v>
                </c:pt>
                <c:pt idx="25" formatCode="#,##0">
                  <c:v>849789.76679999998</c:v>
                </c:pt>
                <c:pt idx="26" formatCode="#,##0">
                  <c:v>362016.75510000001</c:v>
                </c:pt>
                <c:pt idx="27" formatCode="#,##0">
                  <c:v>867342.76199999999</c:v>
                </c:pt>
                <c:pt idx="28" formatCode="#,##0">
                  <c:v>461342.65319999994</c:v>
                </c:pt>
                <c:pt idx="29" formatCode="#,##0">
                  <c:v>617211.22320000001</c:v>
                </c:pt>
                <c:pt idx="30" formatCode="#,##0">
                  <c:v>444433.53239999997</c:v>
                </c:pt>
                <c:pt idx="31" formatCode="#,##0">
                  <c:v>504006.18839999998</c:v>
                </c:pt>
                <c:pt idx="32" formatCode="#,##0">
                  <c:v>349979.4792</c:v>
                </c:pt>
                <c:pt idx="33" formatCode="#,##0">
                  <c:v>441681.41159999999</c:v>
                </c:pt>
                <c:pt idx="34" formatCode="#,##0">
                  <c:v>627270.41520000005</c:v>
                </c:pt>
                <c:pt idx="35" formatCode="#,##0">
                  <c:v>725491.91520000016</c:v>
                </c:pt>
                <c:pt idx="36" formatCode="#,##0.00">
                  <c:v>673585.40920899995</c:v>
                </c:pt>
                <c:pt idx="37" formatCode="#,##0.00">
                  <c:v>825433.91186700005</c:v>
                </c:pt>
                <c:pt idx="38" formatCode="#,##0.00">
                  <c:v>692991.04501500004</c:v>
                </c:pt>
                <c:pt idx="39" formatCode="#,##0.00">
                  <c:v>0</c:v>
                </c:pt>
                <c:pt idx="40" formatCode="#,##0.00">
                  <c:v>0</c:v>
                </c:pt>
                <c:pt idx="41" formatCode="#,##0.00">
                  <c:v>0</c:v>
                </c:pt>
                <c:pt idx="42" formatCode="#,##0.00">
                  <c:v>0</c:v>
                </c:pt>
                <c:pt idx="43" formatCode="#,##0.00">
                  <c:v>0</c:v>
                </c:pt>
                <c:pt idx="44" formatCode="#,##0.00">
                  <c:v>0</c:v>
                </c:pt>
                <c:pt idx="45" formatCode="#,##0.00">
                  <c:v>348716.32</c:v>
                </c:pt>
                <c:pt idx="46" formatCode="#,##0.00">
                  <c:v>448186.48000000004</c:v>
                </c:pt>
                <c:pt idx="47" formatCode="#,##0.00">
                  <c:v>711439.41000000015</c:v>
                </c:pt>
                <c:pt idx="48" formatCode="#,##0.00">
                  <c:v>601038.37</c:v>
                </c:pt>
                <c:pt idx="49" formatCode="#,##0.00">
                  <c:v>602357.81000000006</c:v>
                </c:pt>
                <c:pt idx="50" formatCode="#,##0.00">
                  <c:v>862006.11</c:v>
                </c:pt>
                <c:pt idx="51" formatCode="#,##0.00">
                  <c:v>729724.82000000007</c:v>
                </c:pt>
                <c:pt idx="52" formatCode="#,##0.00">
                  <c:v>696939.52999999991</c:v>
                </c:pt>
                <c:pt idx="53" formatCode="#,##0.00">
                  <c:v>649677.65</c:v>
                </c:pt>
                <c:pt idx="54" formatCode="#,##0.00">
                  <c:v>620980.38</c:v>
                </c:pt>
                <c:pt idx="55" formatCode="#,##0.00">
                  <c:v>565026.77</c:v>
                </c:pt>
                <c:pt idx="56" formatCode="#,##0.00">
                  <c:v>1013664.94</c:v>
                </c:pt>
                <c:pt idx="57" formatCode="#,##0.00">
                  <c:v>619899.62</c:v>
                </c:pt>
                <c:pt idx="58" formatCode="#,##0.00">
                  <c:v>266803.18</c:v>
                </c:pt>
                <c:pt idx="59" formatCode="#,##0.00">
                  <c:v>544227.15</c:v>
                </c:pt>
                <c:pt idx="60" formatCode="#,##0.00">
                  <c:v>469898.84</c:v>
                </c:pt>
                <c:pt idx="61" formatCode="#,##0.00">
                  <c:v>823045.15</c:v>
                </c:pt>
                <c:pt idx="62" formatCode="#,##0.00">
                  <c:v>774733.62</c:v>
                </c:pt>
                <c:pt idx="63" formatCode="#,##0.00">
                  <c:v>601108.96000000008</c:v>
                </c:pt>
                <c:pt idx="64" formatCode="#,##0.00">
                  <c:v>2374647.7800000003</c:v>
                </c:pt>
                <c:pt idx="65" formatCode="#,##0.00">
                  <c:v>288833.08999999997</c:v>
                </c:pt>
                <c:pt idx="66" formatCode="#,##0.00">
                  <c:v>31394.850000000002</c:v>
                </c:pt>
                <c:pt idx="67" formatCode="#,##0.00">
                  <c:v>564528.31000000006</c:v>
                </c:pt>
                <c:pt idx="68" formatCode="#,##0.00">
                  <c:v>797966.76</c:v>
                </c:pt>
                <c:pt idx="69" formatCode="#,##0.00">
                  <c:v>784342.16</c:v>
                </c:pt>
                <c:pt idx="70" formatCode="#,##0.00">
                  <c:v>1081269.8800000001</c:v>
                </c:pt>
                <c:pt idx="71" formatCode="#,##0.00">
                  <c:v>913960.16</c:v>
                </c:pt>
                <c:pt idx="72" formatCode="#,##0.00">
                  <c:v>797813.29</c:v>
                </c:pt>
                <c:pt idx="73" formatCode="#,##0.00">
                  <c:v>1251773.5199999998</c:v>
                </c:pt>
                <c:pt idx="74" formatCode="#,##0.00">
                  <c:v>493997.72</c:v>
                </c:pt>
                <c:pt idx="75" formatCode="#,##0.00">
                  <c:v>702040.98</c:v>
                </c:pt>
                <c:pt idx="76" formatCode="#,##0.00">
                  <c:v>1211354.8500000001</c:v>
                </c:pt>
                <c:pt idx="77" formatCode="#,##0.00">
                  <c:v>1389179.3</c:v>
                </c:pt>
                <c:pt idx="78" formatCode="#,##0.00">
                  <c:v>674354</c:v>
                </c:pt>
                <c:pt idx="79" formatCode="#,##0.00">
                  <c:v>596759</c:v>
                </c:pt>
                <c:pt idx="80" formatCode="#,##0.00">
                  <c:v>569910</c:v>
                </c:pt>
                <c:pt idx="81" formatCode="#,##0.00">
                  <c:v>460395</c:v>
                </c:pt>
                <c:pt idx="82" formatCode="#,##0.00">
                  <c:v>337872</c:v>
                </c:pt>
                <c:pt idx="83" formatCode="#,##0.00">
                  <c:v>917767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71E-42D8-B6B7-027ACA07B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3095584"/>
        <c:axId val="308374336"/>
      </c:lineChart>
      <c:dateAx>
        <c:axId val="463095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ln>
                      <a:solidFill>
                        <a:srgbClr val="0000FF"/>
                      </a:solidFill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e-IL">
                    <a:ln>
                      <a:solidFill>
                        <a:srgbClr val="0000FF"/>
                      </a:solidFill>
                    </a:ln>
                  </a:rPr>
                  <a:t>תאריך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ln>
                    <a:solidFill>
                      <a:srgbClr val="0000FF"/>
                    </a:solidFill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</c:title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08374336"/>
        <c:crosses val="autoZero"/>
        <c:auto val="1"/>
        <c:lblOffset val="100"/>
        <c:baseTimeUnit val="months"/>
      </c:dateAx>
      <c:valAx>
        <c:axId val="30837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ln>
                      <a:solidFill>
                        <a:srgbClr val="0000FF"/>
                      </a:solidFill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e-IL">
                    <a:ln>
                      <a:solidFill>
                        <a:srgbClr val="0000FF"/>
                      </a:solidFill>
                    </a:ln>
                  </a:rPr>
                  <a:t>ש"ח לחודש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ln>
                    <a:solidFill>
                      <a:srgbClr val="0000FF"/>
                    </a:solidFill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</c:title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463095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solidFill>
                  <a:schemeClr val="tx1"/>
                </a:solidFill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n>
            <a:solidFill>
              <a:schemeClr val="tx1"/>
            </a:solidFill>
          </a:ln>
        </a:defRPr>
      </a:pPr>
      <a:endParaRPr lang="he-IL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baseline="0">
                <a:ln w="22225">
                  <a:solidFill>
                    <a:schemeClr val="accent2"/>
                  </a:solidFill>
                  <a:prstDash val="solid"/>
                </a:ln>
                <a:solidFill>
                  <a:schemeClr val="accent2">
                    <a:lumMod val="40000"/>
                    <a:lumOff val="60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he-IL" sz="1800" b="1" cap="none" spc="0">
                <a:ln w="22225">
                  <a:solidFill>
                    <a:schemeClr val="accent2"/>
                  </a:solidFill>
                  <a:prstDash val="solid"/>
                </a:ln>
                <a:solidFill>
                  <a:schemeClr val="accent2">
                    <a:lumMod val="40000"/>
                    <a:lumOff val="60000"/>
                  </a:schemeClr>
                </a:solidFill>
                <a:effectLst/>
              </a:rPr>
              <a:t>עלויות סולר 2018-2024</a:t>
            </a:r>
          </a:p>
        </c:rich>
      </c:tx>
      <c:layout>
        <c:manualLayout>
          <c:xMode val="edge"/>
          <c:yMode val="edge"/>
          <c:x val="0.41789145484331236"/>
          <c:y val="1.198117244330338E-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סיכום!$C$1</c:f>
              <c:strCache>
                <c:ptCount val="1"/>
                <c:pt idx="0">
                  <c:v>עלות חודשית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2.592841286629527E-2"/>
                  <c:y val="3.5498500726823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C0-4E85-987B-A1E99AF04B22}"/>
                </c:ext>
              </c:extLst>
            </c:dLbl>
            <c:dLbl>
              <c:idx val="2"/>
              <c:layout>
                <c:manualLayout>
                  <c:x val="-1.7740493013780983E-2"/>
                  <c:y val="3.1322206523667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C0-4E85-987B-A1E99AF04B22}"/>
                </c:ext>
              </c:extLst>
            </c:dLbl>
            <c:dLbl>
              <c:idx val="3"/>
              <c:layout>
                <c:manualLayout>
                  <c:x val="-2.7293066175047599E-2"/>
                  <c:y val="-3.3410353625245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C0-4E85-987B-A1E99AF04B22}"/>
                </c:ext>
              </c:extLst>
            </c:dLbl>
            <c:dLbl>
              <c:idx val="4"/>
              <c:layout>
                <c:manualLayout>
                  <c:x val="-4.0939599262571437E-2"/>
                  <c:y val="3.9674794929978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C0-4E85-987B-A1E99AF04B22}"/>
                </c:ext>
              </c:extLst>
            </c:dLbl>
            <c:dLbl>
              <c:idx val="5"/>
              <c:layout>
                <c:manualLayout>
                  <c:x val="-2.5928412866295221E-2"/>
                  <c:y val="-3.5498500726823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C0-4E85-987B-A1E99AF04B22}"/>
                </c:ext>
              </c:extLst>
            </c:dLbl>
            <c:dLbl>
              <c:idx val="6"/>
              <c:layout>
                <c:manualLayout>
                  <c:x val="-3.4116332718809532E-2"/>
                  <c:y val="4.1762942031556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C0-4E85-987B-A1E99AF04B22}"/>
                </c:ext>
              </c:extLst>
            </c:dLbl>
            <c:dLbl>
              <c:idx val="7"/>
              <c:layout>
                <c:manualLayout>
                  <c:x val="-1.9105146322533337E-2"/>
                  <c:y val="-3.9674794929978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C0-4E85-987B-A1E99AF04B22}"/>
                </c:ext>
              </c:extLst>
            </c:dLbl>
            <c:dLbl>
              <c:idx val="8"/>
              <c:layout>
                <c:manualLayout>
                  <c:x val="-1.3646533087523813E-3"/>
                  <c:y val="2.0881471015778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C0-4E85-987B-A1E99AF04B22}"/>
                </c:ext>
              </c:extLst>
            </c:dLbl>
            <c:dLbl>
              <c:idx val="9"/>
              <c:layout>
                <c:manualLayout>
                  <c:x val="-1.7740493013780955E-2"/>
                  <c:y val="-4.802738333629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C0-4E85-987B-A1E99AF04B22}"/>
                </c:ext>
              </c:extLst>
            </c:dLbl>
            <c:dLbl>
              <c:idx val="10"/>
              <c:layout>
                <c:manualLayout>
                  <c:x val="-9.5525731612666684E-3"/>
                  <c:y val="2.9234059422089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C0-4E85-987B-A1E99AF04B22}"/>
                </c:ext>
              </c:extLst>
            </c:dLbl>
            <c:dLbl>
              <c:idx val="11"/>
              <c:layout>
                <c:manualLayout>
                  <c:x val="1.3646533087523312E-3"/>
                  <c:y val="-2.2969618117356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C0-4E85-987B-A1E99AF04B22}"/>
                </c:ext>
              </c:extLst>
            </c:dLbl>
            <c:dLbl>
              <c:idx val="15"/>
              <c:layout>
                <c:manualLayout>
                  <c:x val="-4.3668905880076249E-2"/>
                  <c:y val="4.5939236234712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C0-4E85-987B-A1E99AF04B22}"/>
                </c:ext>
              </c:extLst>
            </c:dLbl>
            <c:dLbl>
              <c:idx val="16"/>
              <c:layout>
                <c:manualLayout>
                  <c:x val="-3.1387026101304873E-2"/>
                  <c:y val="6.682070725049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C0-4E85-987B-A1E99AF04B22}"/>
                </c:ext>
              </c:extLst>
            </c:dLbl>
            <c:dLbl>
              <c:idx val="17"/>
              <c:layout>
                <c:manualLayout>
                  <c:x val="-3.4116332718809532E-2"/>
                  <c:y val="3.9674794929978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C0-4E85-987B-A1E99AF04B22}"/>
                </c:ext>
              </c:extLst>
            </c:dLbl>
            <c:dLbl>
              <c:idx val="18"/>
              <c:layout>
                <c:manualLayout>
                  <c:x val="-1.6375839705028674E-2"/>
                  <c:y val="-3.1322206523667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C0-4E85-987B-A1E99AF04B22}"/>
                </c:ext>
              </c:extLst>
            </c:dLbl>
            <c:dLbl>
              <c:idx val="20"/>
              <c:layout>
                <c:manualLayout>
                  <c:x val="-4.0939599262571541E-2"/>
                  <c:y val="4.59392362347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C0-4E85-987B-A1E99AF04B22}"/>
                </c:ext>
              </c:extLst>
            </c:dLbl>
            <c:dLbl>
              <c:idx val="21"/>
              <c:layout>
                <c:manualLayout>
                  <c:x val="9.5525731612665695E-3"/>
                  <c:y val="2.088147101577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C0-4E85-987B-A1E99AF04B22}"/>
                </c:ext>
              </c:extLst>
            </c:dLbl>
            <c:dLbl>
              <c:idx val="22"/>
              <c:layout>
                <c:manualLayout>
                  <c:x val="8.1879198525142884E-3"/>
                  <c:y val="1.2528882609466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C0-4E85-987B-A1E99AF04B22}"/>
                </c:ext>
              </c:extLst>
            </c:dLbl>
            <c:dLbl>
              <c:idx val="23"/>
              <c:layout>
                <c:manualLayout>
                  <c:x val="-5.0492172423838105E-2"/>
                  <c:y val="-3.967479492997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C0-4E85-987B-A1E99AF04B22}"/>
                </c:ext>
              </c:extLst>
            </c:dLbl>
            <c:dLbl>
              <c:idx val="24"/>
              <c:layout>
                <c:manualLayout>
                  <c:x val="-1.5011186396276294E-2"/>
                  <c:y val="-3.9674794929978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C0-4E85-987B-A1E99AF04B22}"/>
                </c:ext>
              </c:extLst>
            </c:dLbl>
            <c:dLbl>
              <c:idx val="25"/>
              <c:layout>
                <c:manualLayout>
                  <c:x val="-5.3221479041342973E-2"/>
                  <c:y val="4.1762942031556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C0-4E85-987B-A1E99AF04B22}"/>
                </c:ext>
              </c:extLst>
            </c:dLbl>
            <c:dLbl>
              <c:idx val="26"/>
              <c:layout>
                <c:manualLayout>
                  <c:x val="-3.1387026101304873E-2"/>
                  <c:y val="3.3410353625245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C0-4E85-987B-A1E99AF04B22}"/>
                </c:ext>
              </c:extLst>
            </c:dLbl>
            <c:dLbl>
              <c:idx val="28"/>
              <c:layout>
                <c:manualLayout>
                  <c:x val="-2.3199106248790582E-2"/>
                  <c:y val="2.5057765218934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C0-4E85-987B-A1E99AF04B22}"/>
                </c:ext>
              </c:extLst>
            </c:dLbl>
            <c:dLbl>
              <c:idx val="30"/>
              <c:layout>
                <c:manualLayout>
                  <c:x val="-2.3199106248790381E-2"/>
                  <c:y val="4.1762942031556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C0-4E85-987B-A1E99AF04B22}"/>
                </c:ext>
              </c:extLst>
            </c:dLbl>
            <c:dLbl>
              <c:idx val="31"/>
              <c:layout>
                <c:manualLayout>
                  <c:x val="-2.7293066175046623E-3"/>
                  <c:y val="-3.3410353625245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C0-4E85-987B-A1E99AF04B22}"/>
                </c:ext>
              </c:extLst>
            </c:dLbl>
            <c:dLbl>
              <c:idx val="34"/>
              <c:layout>
                <c:manualLayout>
                  <c:x val="-1.2281879778771432E-2"/>
                  <c:y val="-2.9234059422089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C0-4E85-987B-A1E99AF04B22}"/>
                </c:ext>
              </c:extLst>
            </c:dLbl>
            <c:dLbl>
              <c:idx val="35"/>
              <c:layout>
                <c:manualLayout>
                  <c:x val="-2.2371364653243849E-2"/>
                  <c:y val="1.5404364569961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C0-4E85-987B-A1E99AF04B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ln>
                      <a:solidFill>
                        <a:schemeClr val="tx1"/>
                      </a:solidFill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rgbClr val="00B050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cat>
            <c:numRef>
              <c:f>סיכום!$A$2:$A$85</c:f>
              <c:numCache>
                <c:formatCode>mmm\-yy</c:formatCode>
                <c:ptCount val="84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</c:numCache>
            </c:numRef>
          </c:cat>
          <c:val>
            <c:numRef>
              <c:f>סיכום!$C$2:$C$85</c:f>
              <c:numCache>
                <c:formatCode>_ * #,##0_ ;_ * \-#,##0_ ;_ * "-"??_ ;_ @_ </c:formatCode>
                <c:ptCount val="84"/>
                <c:pt idx="0">
                  <c:v>1157960.68</c:v>
                </c:pt>
                <c:pt idx="1">
                  <c:v>621478.31999999995</c:v>
                </c:pt>
                <c:pt idx="2">
                  <c:v>713049.74000000011</c:v>
                </c:pt>
                <c:pt idx="3">
                  <c:v>734257.68</c:v>
                </c:pt>
                <c:pt idx="4">
                  <c:v>550356.87</c:v>
                </c:pt>
                <c:pt idx="5">
                  <c:v>571556.4</c:v>
                </c:pt>
                <c:pt idx="6">
                  <c:v>447761.6</c:v>
                </c:pt>
                <c:pt idx="7">
                  <c:v>679414.89999999991</c:v>
                </c:pt>
                <c:pt idx="8">
                  <c:v>448933.32000000007</c:v>
                </c:pt>
                <c:pt idx="9">
                  <c:v>711697.13</c:v>
                </c:pt>
                <c:pt idx="10">
                  <c:v>622277.06999999995</c:v>
                </c:pt>
                <c:pt idx="11">
                  <c:v>812994.71999999986</c:v>
                </c:pt>
                <c:pt idx="12" formatCode="#,##0">
                  <c:v>1093356.2000000002</c:v>
                </c:pt>
                <c:pt idx="13" formatCode="#,##0">
                  <c:v>947569.37999999989</c:v>
                </c:pt>
                <c:pt idx="14" formatCode="#,##0">
                  <c:v>830076.18</c:v>
                </c:pt>
                <c:pt idx="15" formatCode="#,##0">
                  <c:v>602911.37</c:v>
                </c:pt>
                <c:pt idx="16" formatCode="#,##0">
                  <c:v>580092.79999999993</c:v>
                </c:pt>
                <c:pt idx="17" formatCode="#,##0">
                  <c:v>341741.4</c:v>
                </c:pt>
                <c:pt idx="18" formatCode="#,##0">
                  <c:v>608645.82000000007</c:v>
                </c:pt>
                <c:pt idx="19" formatCode="#,##0">
                  <c:v>540153.43999999994</c:v>
                </c:pt>
                <c:pt idx="20" formatCode="#,##0">
                  <c:v>448523.32999999996</c:v>
                </c:pt>
                <c:pt idx="21" formatCode="#,##0">
                  <c:v>441791.30000000005</c:v>
                </c:pt>
                <c:pt idx="22" formatCode="#,##0">
                  <c:v>553072.7709</c:v>
                </c:pt>
                <c:pt idx="23" formatCode="#,##0">
                  <c:v>879053.13990000007</c:v>
                </c:pt>
                <c:pt idx="24" formatCode="#,##0">
                  <c:v>851555.19149999996</c:v>
                </c:pt>
                <c:pt idx="25" formatCode="#,##0">
                  <c:v>849789.76679999998</c:v>
                </c:pt>
                <c:pt idx="26" formatCode="#,##0">
                  <c:v>362016.75510000001</c:v>
                </c:pt>
                <c:pt idx="27" formatCode="#,##0">
                  <c:v>867342.76199999999</c:v>
                </c:pt>
                <c:pt idx="28" formatCode="#,##0">
                  <c:v>461342.65319999994</c:v>
                </c:pt>
                <c:pt idx="29" formatCode="#,##0">
                  <c:v>617211.22320000001</c:v>
                </c:pt>
                <c:pt idx="30" formatCode="#,##0">
                  <c:v>444433.53239999997</c:v>
                </c:pt>
                <c:pt idx="31" formatCode="#,##0">
                  <c:v>504006.18839999998</c:v>
                </c:pt>
                <c:pt idx="32" formatCode="#,##0">
                  <c:v>349979.4792</c:v>
                </c:pt>
                <c:pt idx="33" formatCode="#,##0">
                  <c:v>441681.41159999999</c:v>
                </c:pt>
                <c:pt idx="34" formatCode="#,##0">
                  <c:v>627270.41520000005</c:v>
                </c:pt>
                <c:pt idx="35" formatCode="#,##0">
                  <c:v>725491.91520000016</c:v>
                </c:pt>
                <c:pt idx="36" formatCode="#,##0.00">
                  <c:v>673585.40920899995</c:v>
                </c:pt>
                <c:pt idx="37" formatCode="#,##0.00">
                  <c:v>825433.91186700005</c:v>
                </c:pt>
                <c:pt idx="38" formatCode="#,##0.00">
                  <c:v>692991.04501500004</c:v>
                </c:pt>
                <c:pt idx="39" formatCode="#,##0.00">
                  <c:v>0</c:v>
                </c:pt>
                <c:pt idx="40" formatCode="#,##0.00">
                  <c:v>0</c:v>
                </c:pt>
                <c:pt idx="41" formatCode="#,##0.00">
                  <c:v>0</c:v>
                </c:pt>
                <c:pt idx="42" formatCode="#,##0.00">
                  <c:v>0</c:v>
                </c:pt>
                <c:pt idx="43" formatCode="#,##0.00">
                  <c:v>0</c:v>
                </c:pt>
                <c:pt idx="44" formatCode="#,##0.00">
                  <c:v>0</c:v>
                </c:pt>
                <c:pt idx="45" formatCode="#,##0.00">
                  <c:v>348716.32</c:v>
                </c:pt>
                <c:pt idx="46" formatCode="#,##0.00">
                  <c:v>448186.48000000004</c:v>
                </c:pt>
                <c:pt idx="47" formatCode="#,##0.00">
                  <c:v>711439.41000000015</c:v>
                </c:pt>
                <c:pt idx="48" formatCode="#,##0.00">
                  <c:v>601038.37</c:v>
                </c:pt>
                <c:pt idx="49" formatCode="#,##0.00">
                  <c:v>602357.81000000006</c:v>
                </c:pt>
                <c:pt idx="50" formatCode="#,##0.00">
                  <c:v>862006.11</c:v>
                </c:pt>
                <c:pt idx="51" formatCode="#,##0.00">
                  <c:v>729724.82000000007</c:v>
                </c:pt>
                <c:pt idx="52" formatCode="#,##0.00">
                  <c:v>696939.52999999991</c:v>
                </c:pt>
                <c:pt idx="53" formatCode="#,##0.00">
                  <c:v>649677.65</c:v>
                </c:pt>
                <c:pt idx="54" formatCode="#,##0.00">
                  <c:v>620980.38</c:v>
                </c:pt>
                <c:pt idx="55" formatCode="#,##0.00">
                  <c:v>565026.77</c:v>
                </c:pt>
                <c:pt idx="56" formatCode="#,##0.00">
                  <c:v>1013664.94</c:v>
                </c:pt>
                <c:pt idx="57" formatCode="#,##0.00">
                  <c:v>619899.62</c:v>
                </c:pt>
                <c:pt idx="58" formatCode="#,##0.00">
                  <c:v>266803.18</c:v>
                </c:pt>
                <c:pt idx="59" formatCode="#,##0.00">
                  <c:v>544227.15</c:v>
                </c:pt>
                <c:pt idx="60" formatCode="#,##0.00">
                  <c:v>469898.84</c:v>
                </c:pt>
                <c:pt idx="61" formatCode="#,##0.00">
                  <c:v>823045.15</c:v>
                </c:pt>
                <c:pt idx="62" formatCode="#,##0.00">
                  <c:v>774733.62</c:v>
                </c:pt>
                <c:pt idx="63" formatCode="#,##0.00">
                  <c:v>601108.96000000008</c:v>
                </c:pt>
                <c:pt idx="64" formatCode="#,##0.00">
                  <c:v>2374647.7800000003</c:v>
                </c:pt>
                <c:pt idx="65" formatCode="#,##0.00">
                  <c:v>288833.08999999997</c:v>
                </c:pt>
                <c:pt idx="66" formatCode="#,##0.00">
                  <c:v>31394.850000000002</c:v>
                </c:pt>
                <c:pt idx="67" formatCode="#,##0.00">
                  <c:v>564528.31000000006</c:v>
                </c:pt>
                <c:pt idx="68" formatCode="#,##0.00">
                  <c:v>797966.76</c:v>
                </c:pt>
                <c:pt idx="69" formatCode="#,##0.00">
                  <c:v>784342.16</c:v>
                </c:pt>
                <c:pt idx="70" formatCode="#,##0.00">
                  <c:v>1081269.8800000001</c:v>
                </c:pt>
                <c:pt idx="71" formatCode="#,##0.00">
                  <c:v>913960.16</c:v>
                </c:pt>
                <c:pt idx="72" formatCode="#,##0.00">
                  <c:v>797813.29</c:v>
                </c:pt>
                <c:pt idx="73" formatCode="#,##0.00">
                  <c:v>1251773.5199999998</c:v>
                </c:pt>
                <c:pt idx="74" formatCode="#,##0.00">
                  <c:v>493997.72</c:v>
                </c:pt>
                <c:pt idx="75" formatCode="#,##0.00">
                  <c:v>702040.98</c:v>
                </c:pt>
                <c:pt idx="76" formatCode="#,##0.00">
                  <c:v>1211354.8500000001</c:v>
                </c:pt>
                <c:pt idx="77" formatCode="#,##0.00">
                  <c:v>1389179.3</c:v>
                </c:pt>
                <c:pt idx="78" formatCode="#,##0.00">
                  <c:v>674354</c:v>
                </c:pt>
                <c:pt idx="79" formatCode="#,##0.00">
                  <c:v>596759</c:v>
                </c:pt>
                <c:pt idx="80" formatCode="#,##0.00">
                  <c:v>569910</c:v>
                </c:pt>
                <c:pt idx="81" formatCode="#,##0.00">
                  <c:v>460395</c:v>
                </c:pt>
                <c:pt idx="82" formatCode="#,##0.00">
                  <c:v>337872</c:v>
                </c:pt>
                <c:pt idx="83" formatCode="#,##0.00">
                  <c:v>917767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48-4BC6-9B7E-6DBFF03D8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3095584"/>
        <c:axId val="308374336"/>
      </c:lineChart>
      <c:dateAx>
        <c:axId val="463095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ln>
                      <a:solidFill>
                        <a:srgbClr val="0000FF"/>
                      </a:solidFill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e-IL">
                    <a:ln>
                      <a:solidFill>
                        <a:srgbClr val="0000FF"/>
                      </a:solidFill>
                    </a:ln>
                  </a:rPr>
                  <a:t>תאריך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ln>
                    <a:solidFill>
                      <a:srgbClr val="0000FF"/>
                    </a:solidFill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</c:title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08374336"/>
        <c:crosses val="autoZero"/>
        <c:auto val="1"/>
        <c:lblOffset val="100"/>
        <c:baseTimeUnit val="months"/>
      </c:dateAx>
      <c:valAx>
        <c:axId val="30837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ln>
                      <a:solidFill>
                        <a:srgbClr val="0000FF"/>
                      </a:solidFill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e-IL">
                    <a:ln>
                      <a:solidFill>
                        <a:srgbClr val="0000FF"/>
                      </a:solidFill>
                    </a:ln>
                  </a:rPr>
                  <a:t>ש"ח לחודש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ln>
                    <a:solidFill>
                      <a:srgbClr val="0000FF"/>
                    </a:solidFill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</c:title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463095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solidFill>
                  <a:schemeClr val="tx1"/>
                </a:solidFill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n>
            <a:solidFill>
              <a:schemeClr val="tx1"/>
            </a:solidFill>
          </a:ln>
        </a:defRPr>
      </a:pPr>
      <a:endParaRPr lang="he-IL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EDD031C-BB8E-44C4-A2E2-DCB59F0AAEF3}">
  <sheetPr/>
  <sheetViews>
    <sheetView zoomScale="115" workbookViewId="0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zoomScale="85" workbookViewId="0"/>
  </sheetViews>
  <pageMargins left="0.7" right="0.7" top="0.75" bottom="0.75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1EBD4A0-EA9A-4AB8-B241-9DA727762E1E}">
  <sheetPr/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2088" cy="6084794"/>
    <xdr:graphicFrame macro="">
      <xdr:nvGraphicFramePr>
        <xdr:cNvPr id="2" name="תרשים 1">
          <a:extLst>
            <a:ext uri="{FF2B5EF4-FFF2-40B4-BE49-F238E27FC236}">
              <a16:creationId xmlns:a16="http://schemas.microsoft.com/office/drawing/2014/main" id="{8BC2E1B8-2B00-4256-9701-4BD7AFA616F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2088" cy="6084794"/>
    <xdr:graphicFrame macro="">
      <xdr:nvGraphicFramePr>
        <xdr:cNvPr id="2" name="תרשים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0.62479</cdr:x>
      <cdr:y>0.13631</cdr:y>
    </cdr:from>
    <cdr:to>
      <cdr:x>0.62479</cdr:x>
      <cdr:y>0.87006</cdr:y>
    </cdr:to>
    <cdr:cxnSp macro="">
      <cdr:nvCxnSpPr>
        <cdr:cNvPr id="3" name="מחבר ישר 2">
          <a:extLst xmlns:a="http://schemas.openxmlformats.org/drawingml/2006/main">
            <a:ext uri="{FF2B5EF4-FFF2-40B4-BE49-F238E27FC236}">
              <a16:creationId xmlns:a16="http://schemas.microsoft.com/office/drawing/2014/main" id="{AE1A2ECD-661D-412D-8FF9-E15EBC32802E}"/>
            </a:ext>
          </a:extLst>
        </cdr:cNvPr>
        <cdr:cNvCxnSpPr/>
      </cdr:nvCxnSpPr>
      <cdr:spPr>
        <a:xfrm xmlns:a="http://schemas.openxmlformats.org/drawingml/2006/main" flipV="1">
          <a:off x="5815670" y="828598"/>
          <a:ext cx="0" cy="446048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3">
          <a:schemeClr val="accent4"/>
        </a:lnRef>
        <a:fillRef xmlns:a="http://schemas.openxmlformats.org/drawingml/2006/main" idx="0">
          <a:schemeClr val="accent4"/>
        </a:fillRef>
        <a:effectRef xmlns:a="http://schemas.openxmlformats.org/drawingml/2006/main" idx="2">
          <a:schemeClr val="accent4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0.58819</cdr:x>
      <cdr:y>0.07516</cdr:y>
    </cdr:from>
    <cdr:to>
      <cdr:x>0.73551</cdr:x>
      <cdr:y>0.22558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474939" y="456891"/>
          <a:ext cx="137129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1" anchor="t"/>
        <a:lstStyle xmlns:a="http://schemas.openxmlformats.org/drawingml/2006/main"/>
        <a:p xmlns:a="http://schemas.openxmlformats.org/drawingml/2006/main">
          <a:pPr algn="r" rtl="0"/>
          <a:r>
            <a:rPr lang="he-IL" sz="1100" b="1">
              <a:solidFill>
                <a:srgbClr val="FF0000"/>
              </a:solidFill>
            </a:rPr>
            <a:t>קריסת קו הסקה:</a:t>
          </a:r>
        </a:p>
        <a:p xmlns:a="http://schemas.openxmlformats.org/drawingml/2006/main">
          <a:pPr lvl="2" algn="r" rtl="0"/>
          <a:r>
            <a:rPr lang="he-IL" sz="1100" b="1">
              <a:solidFill>
                <a:srgbClr val="FF0000"/>
              </a:solidFill>
            </a:rPr>
            <a:t>1.</a:t>
          </a:r>
          <a:r>
            <a:rPr lang="he-IL" sz="1100" b="1" baseline="0">
              <a:solidFill>
                <a:srgbClr val="FF0000"/>
              </a:solidFill>
            </a:rPr>
            <a:t> </a:t>
          </a:r>
          <a:r>
            <a:rPr lang="he-IL" sz="1100" b="1">
              <a:solidFill>
                <a:srgbClr val="FF0000"/>
              </a:solidFill>
            </a:rPr>
            <a:t>למרפאות חוץ</a:t>
          </a:r>
        </a:p>
        <a:p xmlns:a="http://schemas.openxmlformats.org/drawingml/2006/main">
          <a:pPr algn="r" rtl="0"/>
          <a:r>
            <a:rPr lang="he-IL" sz="1100" b="1">
              <a:solidFill>
                <a:srgbClr val="FF0000"/>
              </a:solidFill>
            </a:rPr>
            <a:t>2. בית מרקחת</a:t>
          </a:r>
        </a:p>
        <a:p xmlns:a="http://schemas.openxmlformats.org/drawingml/2006/main">
          <a:pPr algn="r" rtl="0"/>
          <a:r>
            <a:rPr lang="he-IL" sz="1100" b="1">
              <a:solidFill>
                <a:srgbClr val="FF0000"/>
              </a:solidFill>
            </a:rPr>
            <a:t>3. מרכז אנגל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תרשים 1">
          <a:extLst>
            <a:ext uri="{FF2B5EF4-FFF2-40B4-BE49-F238E27FC236}">
              <a16:creationId xmlns:a16="http://schemas.microsoft.com/office/drawing/2014/main" id="{02E43EF0-8C4C-4C2A-9F46-5B8B311F0C3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תרשים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"/>
  <sheetViews>
    <sheetView rightToLeft="1" view="pageBreakPreview" zoomScale="115" zoomScaleNormal="145" zoomScaleSheetLayoutView="115" workbookViewId="0">
      <pane ySplit="1" topLeftCell="A79" activePane="bottomLeft" state="frozen"/>
      <selection activeCell="H82" sqref="H82"/>
      <selection pane="bottomLeft" activeCell="H82" sqref="H82"/>
    </sheetView>
  </sheetViews>
  <sheetFormatPr defaultRowHeight="18" x14ac:dyDescent="0.25"/>
  <cols>
    <col min="1" max="1" width="18.875" style="1" bestFit="1" customWidth="1"/>
    <col min="2" max="2" width="16.75" style="3" bestFit="1" customWidth="1"/>
    <col min="3" max="3" width="7.25" style="3" bestFit="1" customWidth="1"/>
    <col min="4" max="4" width="16.75" style="3" bestFit="1" customWidth="1"/>
    <col min="5" max="5" width="10.625" customWidth="1"/>
  </cols>
  <sheetData>
    <row r="1" spans="1:6" s="15" customFormat="1" ht="34.15" customHeight="1" thickBot="1" x14ac:dyDescent="0.25">
      <c r="A1" s="16" t="s">
        <v>0</v>
      </c>
      <c r="B1" s="17" t="s">
        <v>5</v>
      </c>
      <c r="C1" s="17" t="s">
        <v>1</v>
      </c>
      <c r="D1" s="17" t="s">
        <v>4</v>
      </c>
      <c r="E1" s="15" t="s">
        <v>10</v>
      </c>
      <c r="F1" s="15" t="s">
        <v>11</v>
      </c>
    </row>
    <row r="2" spans="1:6" x14ac:dyDescent="0.25">
      <c r="A2" s="18">
        <v>43101</v>
      </c>
      <c r="B2" s="19">
        <v>3000</v>
      </c>
      <c r="C2" s="19">
        <v>5.42</v>
      </c>
      <c r="D2" s="20">
        <f t="shared" ref="D2:D14" si="0">C2*B2</f>
        <v>16260</v>
      </c>
    </row>
    <row r="3" spans="1:6" x14ac:dyDescent="0.25">
      <c r="A3" s="21">
        <v>43101</v>
      </c>
      <c r="B3" s="2">
        <v>17015</v>
      </c>
      <c r="C3" s="2">
        <v>5.42</v>
      </c>
      <c r="D3" s="8">
        <f t="shared" si="0"/>
        <v>92221.3</v>
      </c>
    </row>
    <row r="4" spans="1:6" ht="18.75" thickBot="1" x14ac:dyDescent="0.3">
      <c r="A4" s="46">
        <v>43102</v>
      </c>
      <c r="B4" s="63">
        <v>18018</v>
      </c>
      <c r="C4" s="63">
        <v>5.49</v>
      </c>
      <c r="D4" s="64">
        <f t="shared" si="0"/>
        <v>98918.82</v>
      </c>
    </row>
    <row r="5" spans="1:6" x14ac:dyDescent="0.25">
      <c r="A5" s="18">
        <v>43105</v>
      </c>
      <c r="B5" s="19">
        <v>17023</v>
      </c>
      <c r="C5" s="19">
        <v>5.49</v>
      </c>
      <c r="D5" s="65">
        <f t="shared" si="0"/>
        <v>93456.27</v>
      </c>
    </row>
    <row r="6" spans="1:6" x14ac:dyDescent="0.25">
      <c r="A6" s="21">
        <v>43110</v>
      </c>
      <c r="B6" s="2">
        <v>15014</v>
      </c>
      <c r="C6" s="2">
        <v>5.49</v>
      </c>
      <c r="D6" s="66">
        <f t="shared" si="0"/>
        <v>82426.86</v>
      </c>
    </row>
    <row r="7" spans="1:6" x14ac:dyDescent="0.25">
      <c r="A7" s="21">
        <v>43116</v>
      </c>
      <c r="B7" s="2">
        <v>20014</v>
      </c>
      <c r="C7" s="2">
        <v>5.49</v>
      </c>
      <c r="D7" s="66">
        <f t="shared" si="0"/>
        <v>109876.86</v>
      </c>
    </row>
    <row r="8" spans="1:6" x14ac:dyDescent="0.25">
      <c r="A8" s="21">
        <v>43119</v>
      </c>
      <c r="B8" s="2">
        <v>22019</v>
      </c>
      <c r="C8" s="2">
        <v>5.49</v>
      </c>
      <c r="D8" s="66">
        <f t="shared" si="0"/>
        <v>120884.31</v>
      </c>
    </row>
    <row r="9" spans="1:6" x14ac:dyDescent="0.25">
      <c r="A9" s="21">
        <v>43122</v>
      </c>
      <c r="B9" s="2">
        <v>16008</v>
      </c>
      <c r="C9" s="2">
        <v>5.49</v>
      </c>
      <c r="D9" s="66">
        <f t="shared" si="0"/>
        <v>87883.92</v>
      </c>
    </row>
    <row r="10" spans="1:6" x14ac:dyDescent="0.25">
      <c r="A10" s="21">
        <v>43123</v>
      </c>
      <c r="B10" s="2">
        <v>20014</v>
      </c>
      <c r="C10" s="2">
        <v>5.49</v>
      </c>
      <c r="D10" s="66">
        <f t="shared" si="0"/>
        <v>109876.86</v>
      </c>
    </row>
    <row r="11" spans="1:6" x14ac:dyDescent="0.25">
      <c r="A11" s="21">
        <v>43123</v>
      </c>
      <c r="B11" s="2">
        <v>16014</v>
      </c>
      <c r="C11" s="2">
        <v>5.49</v>
      </c>
      <c r="D11" s="66">
        <f t="shared" si="0"/>
        <v>87916.86</v>
      </c>
    </row>
    <row r="12" spans="1:6" x14ac:dyDescent="0.25">
      <c r="A12" s="21">
        <v>43129</v>
      </c>
      <c r="B12" s="2">
        <v>16013</v>
      </c>
      <c r="C12" s="2">
        <v>5.49</v>
      </c>
      <c r="D12" s="66">
        <f t="shared" si="0"/>
        <v>87911.37000000001</v>
      </c>
    </row>
    <row r="13" spans="1:6" x14ac:dyDescent="0.25">
      <c r="A13" s="21">
        <v>43129</v>
      </c>
      <c r="B13" s="2">
        <v>18017</v>
      </c>
      <c r="C13" s="2">
        <v>5.49</v>
      </c>
      <c r="D13" s="66">
        <f t="shared" si="0"/>
        <v>98913.33</v>
      </c>
    </row>
    <row r="14" spans="1:6" ht="18.75" thickBot="1" x14ac:dyDescent="0.3">
      <c r="A14" s="22">
        <v>43131</v>
      </c>
      <c r="B14" s="23">
        <v>13008</v>
      </c>
      <c r="C14" s="23">
        <v>5.49</v>
      </c>
      <c r="D14" s="67">
        <f t="shared" si="0"/>
        <v>71413.919999999998</v>
      </c>
    </row>
    <row r="15" spans="1:6" s="60" customFormat="1" ht="18.75" thickBot="1" x14ac:dyDescent="0.3">
      <c r="A15" s="68" t="s">
        <v>6</v>
      </c>
      <c r="B15" s="69">
        <f>SUM(B2:B14)</f>
        <v>211177</v>
      </c>
      <c r="C15" s="70"/>
      <c r="D15" s="71">
        <f>SUM(D2:D14)</f>
        <v>1157960.68</v>
      </c>
      <c r="E15" s="62">
        <f>B15/B99</f>
        <v>0.14980290118670722</v>
      </c>
      <c r="F15" s="61">
        <f>D15/D99</f>
        <v>0.1434586477302387</v>
      </c>
    </row>
    <row r="16" spans="1:6" x14ac:dyDescent="0.25">
      <c r="A16" s="18">
        <v>43135</v>
      </c>
      <c r="B16" s="19">
        <v>16012</v>
      </c>
      <c r="C16" s="19">
        <v>5.57</v>
      </c>
      <c r="D16" s="65">
        <f t="shared" ref="D16:D24" si="1">C16*B16</f>
        <v>89186.840000000011</v>
      </c>
    </row>
    <row r="17" spans="1:6" x14ac:dyDescent="0.25">
      <c r="A17" s="21">
        <v>43136</v>
      </c>
      <c r="B17" s="2">
        <v>14507</v>
      </c>
      <c r="C17" s="2">
        <v>5.57</v>
      </c>
      <c r="D17" s="66">
        <f t="shared" si="1"/>
        <v>80803.990000000005</v>
      </c>
    </row>
    <row r="18" spans="1:6" x14ac:dyDescent="0.25">
      <c r="A18" s="21">
        <v>43140</v>
      </c>
      <c r="B18" s="2">
        <v>10510</v>
      </c>
      <c r="C18" s="2">
        <v>5.57</v>
      </c>
      <c r="D18" s="66">
        <f t="shared" si="1"/>
        <v>58540.700000000004</v>
      </c>
    </row>
    <row r="19" spans="1:6" x14ac:dyDescent="0.25">
      <c r="A19" s="21">
        <v>43142</v>
      </c>
      <c r="B19" s="2">
        <v>10510</v>
      </c>
      <c r="C19" s="2">
        <v>5.3</v>
      </c>
      <c r="D19" s="66">
        <f t="shared" si="1"/>
        <v>55703</v>
      </c>
    </row>
    <row r="20" spans="1:6" x14ac:dyDescent="0.25">
      <c r="A20" s="21">
        <v>43144</v>
      </c>
      <c r="B20" s="2">
        <v>18005</v>
      </c>
      <c r="C20" s="2">
        <v>5.57</v>
      </c>
      <c r="D20" s="66">
        <f t="shared" si="1"/>
        <v>100287.85</v>
      </c>
    </row>
    <row r="21" spans="1:6" x14ac:dyDescent="0.25">
      <c r="A21" s="21">
        <v>43146</v>
      </c>
      <c r="B21" s="2">
        <v>18009</v>
      </c>
      <c r="C21" s="2">
        <v>5.57</v>
      </c>
      <c r="D21" s="66">
        <f t="shared" si="1"/>
        <v>100310.13</v>
      </c>
    </row>
    <row r="22" spans="1:6" x14ac:dyDescent="0.25">
      <c r="A22" s="21">
        <v>43151</v>
      </c>
      <c r="B22" s="2">
        <v>17521</v>
      </c>
      <c r="C22" s="2">
        <v>5.57</v>
      </c>
      <c r="D22" s="66">
        <f t="shared" si="1"/>
        <v>97591.97</v>
      </c>
    </row>
    <row r="23" spans="1:6" x14ac:dyDescent="0.25">
      <c r="A23" s="21">
        <v>43153</v>
      </c>
      <c r="B23" s="2">
        <v>-10510</v>
      </c>
      <c r="C23" s="2">
        <v>5.3</v>
      </c>
      <c r="D23" s="66">
        <f t="shared" si="1"/>
        <v>-55703</v>
      </c>
    </row>
    <row r="24" spans="1:6" ht="18.75" thickBot="1" x14ac:dyDescent="0.3">
      <c r="A24" s="22">
        <v>43156</v>
      </c>
      <c r="B24" s="23">
        <v>17012</v>
      </c>
      <c r="C24" s="23">
        <v>5.57</v>
      </c>
      <c r="D24" s="67">
        <f t="shared" si="1"/>
        <v>94756.840000000011</v>
      </c>
    </row>
    <row r="25" spans="1:6" s="60" customFormat="1" ht="18.75" thickBot="1" x14ac:dyDescent="0.3">
      <c r="A25" s="68" t="str">
        <f>A15</f>
        <v>סה"כ צריכה חודשי</v>
      </c>
      <c r="B25" s="69">
        <f>SUM(B16:B24)</f>
        <v>111576</v>
      </c>
      <c r="C25" s="70"/>
      <c r="D25" s="71">
        <f>SUM(D16:D24)</f>
        <v>621478.31999999995</v>
      </c>
      <c r="E25" s="62">
        <f>B25/B99</f>
        <v>7.9148811200121447E-2</v>
      </c>
      <c r="F25" s="61">
        <f>D25/D99</f>
        <v>7.6994358202957774E-2</v>
      </c>
    </row>
    <row r="26" spans="1:6" x14ac:dyDescent="0.25">
      <c r="A26" s="18">
        <v>43164</v>
      </c>
      <c r="B26" s="19">
        <v>18010</v>
      </c>
      <c r="C26" s="19">
        <v>5.49</v>
      </c>
      <c r="D26" s="65">
        <f t="shared" ref="D26:D33" si="2">C26*B26</f>
        <v>98874.900000000009</v>
      </c>
    </row>
    <row r="27" spans="1:6" x14ac:dyDescent="0.25">
      <c r="A27" s="21">
        <v>43165</v>
      </c>
      <c r="B27" s="2">
        <v>20008</v>
      </c>
      <c r="C27" s="2">
        <v>5.57</v>
      </c>
      <c r="D27" s="66">
        <f t="shared" si="2"/>
        <v>111444.56000000001</v>
      </c>
    </row>
    <row r="28" spans="1:6" x14ac:dyDescent="0.25">
      <c r="A28" s="21">
        <v>43166</v>
      </c>
      <c r="B28" s="2">
        <v>18021</v>
      </c>
      <c r="C28" s="2">
        <v>5.49</v>
      </c>
      <c r="D28" s="66">
        <f t="shared" si="2"/>
        <v>98935.290000000008</v>
      </c>
    </row>
    <row r="29" spans="1:6" x14ac:dyDescent="0.25">
      <c r="A29" s="21">
        <v>43173</v>
      </c>
      <c r="B29" s="2">
        <v>5004</v>
      </c>
      <c r="C29" s="2">
        <v>5.49</v>
      </c>
      <c r="D29" s="66">
        <f t="shared" si="2"/>
        <v>27471.960000000003</v>
      </c>
    </row>
    <row r="30" spans="1:6" x14ac:dyDescent="0.25">
      <c r="A30" s="21">
        <v>43173</v>
      </c>
      <c r="B30" s="2">
        <v>15004</v>
      </c>
      <c r="C30" s="2">
        <v>5.49</v>
      </c>
      <c r="D30" s="66">
        <f t="shared" si="2"/>
        <v>82371.960000000006</v>
      </c>
    </row>
    <row r="31" spans="1:6" x14ac:dyDescent="0.25">
      <c r="A31" s="21">
        <v>43178</v>
      </c>
      <c r="B31" s="2">
        <v>18015</v>
      </c>
      <c r="C31" s="2">
        <v>5.49</v>
      </c>
      <c r="D31" s="66">
        <f t="shared" si="2"/>
        <v>98902.35</v>
      </c>
    </row>
    <row r="32" spans="1:6" x14ac:dyDescent="0.25">
      <c r="A32" s="21">
        <v>43181</v>
      </c>
      <c r="B32" s="2">
        <v>20018</v>
      </c>
      <c r="C32" s="2">
        <v>5.49</v>
      </c>
      <c r="D32" s="66">
        <f t="shared" si="2"/>
        <v>109898.82</v>
      </c>
    </row>
    <row r="33" spans="1:6" ht="18.75" thickBot="1" x14ac:dyDescent="0.3">
      <c r="A33" s="22">
        <v>43185</v>
      </c>
      <c r="B33" s="23">
        <v>15510</v>
      </c>
      <c r="C33" s="23">
        <v>5.49</v>
      </c>
      <c r="D33" s="67">
        <f t="shared" si="2"/>
        <v>85149.900000000009</v>
      </c>
    </row>
    <row r="34" spans="1:6" s="60" customFormat="1" ht="18.75" thickBot="1" x14ac:dyDescent="0.3">
      <c r="A34" s="68" t="str">
        <f>A25</f>
        <v>סה"כ צריכה חודשי</v>
      </c>
      <c r="B34" s="69">
        <f>SUM(B26:B33)</f>
        <v>129590</v>
      </c>
      <c r="C34" s="70"/>
      <c r="D34" s="71">
        <f>SUM(D26:D33)</f>
        <v>713049.74000000011</v>
      </c>
      <c r="E34" s="62">
        <f>B34/B99</f>
        <v>9.192742564192781E-2</v>
      </c>
      <c r="F34" s="59">
        <f>D34/D99</f>
        <v>8.8339054366507783E-2</v>
      </c>
    </row>
    <row r="35" spans="1:6" x14ac:dyDescent="0.25">
      <c r="A35" s="18">
        <v>43193</v>
      </c>
      <c r="B35" s="19">
        <v>18009</v>
      </c>
      <c r="C35" s="19">
        <v>5.57</v>
      </c>
      <c r="D35" s="65">
        <f t="shared" ref="D35:D44" si="3">C35*B35</f>
        <v>100310.13</v>
      </c>
    </row>
    <row r="36" spans="1:6" x14ac:dyDescent="0.25">
      <c r="A36" s="21">
        <v>43194</v>
      </c>
      <c r="B36" s="2">
        <v>20011</v>
      </c>
      <c r="C36" s="2">
        <v>5.59</v>
      </c>
      <c r="D36" s="66">
        <f t="shared" si="3"/>
        <v>111861.48999999999</v>
      </c>
    </row>
    <row r="37" spans="1:6" x14ac:dyDescent="0.25">
      <c r="A37" s="21">
        <v>43203</v>
      </c>
      <c r="B37" s="2">
        <v>20018</v>
      </c>
      <c r="C37" s="2">
        <v>5.59</v>
      </c>
      <c r="D37" s="66">
        <f t="shared" si="3"/>
        <v>111900.62</v>
      </c>
    </row>
    <row r="38" spans="1:6" x14ac:dyDescent="0.25">
      <c r="A38" s="21">
        <v>43206</v>
      </c>
      <c r="B38" s="2">
        <v>18010</v>
      </c>
      <c r="C38" s="2">
        <v>5.59</v>
      </c>
      <c r="D38" s="66">
        <f t="shared" si="3"/>
        <v>100675.9</v>
      </c>
    </row>
    <row r="39" spans="1:6" x14ac:dyDescent="0.25">
      <c r="A39" s="21">
        <v>43208</v>
      </c>
      <c r="B39" s="2">
        <v>-18009</v>
      </c>
      <c r="C39" s="2">
        <v>5.57</v>
      </c>
      <c r="D39" s="66">
        <f t="shared" si="3"/>
        <v>-100310.13</v>
      </c>
    </row>
    <row r="40" spans="1:6" x14ac:dyDescent="0.25">
      <c r="A40" s="21">
        <v>43208</v>
      </c>
      <c r="B40" s="2">
        <v>2003</v>
      </c>
      <c r="C40" s="2">
        <v>5.52</v>
      </c>
      <c r="D40" s="66">
        <f t="shared" si="3"/>
        <v>11056.56</v>
      </c>
    </row>
    <row r="41" spans="1:6" x14ac:dyDescent="0.25">
      <c r="A41" s="21">
        <v>43208</v>
      </c>
      <c r="B41" s="2">
        <v>16006</v>
      </c>
      <c r="C41" s="2">
        <v>5.49</v>
      </c>
      <c r="D41" s="66">
        <f t="shared" si="3"/>
        <v>87872.94</v>
      </c>
    </row>
    <row r="42" spans="1:6" x14ac:dyDescent="0.25">
      <c r="A42" s="21">
        <v>43212</v>
      </c>
      <c r="B42" s="2">
        <v>20015</v>
      </c>
      <c r="C42" s="2">
        <v>5.62</v>
      </c>
      <c r="D42" s="66">
        <f t="shared" si="3"/>
        <v>112484.3</v>
      </c>
    </row>
    <row r="43" spans="1:6" x14ac:dyDescent="0.25">
      <c r="A43" s="21">
        <v>43214</v>
      </c>
      <c r="B43" s="2">
        <v>15479</v>
      </c>
      <c r="C43" s="2">
        <v>5.59</v>
      </c>
      <c r="D43" s="66">
        <f t="shared" si="3"/>
        <v>86527.61</v>
      </c>
    </row>
    <row r="44" spans="1:6" ht="18.75" thickBot="1" x14ac:dyDescent="0.3">
      <c r="A44" s="22">
        <v>43215</v>
      </c>
      <c r="B44" s="23">
        <v>20014</v>
      </c>
      <c r="C44" s="23">
        <v>5.59</v>
      </c>
      <c r="D44" s="67">
        <f t="shared" si="3"/>
        <v>111878.26</v>
      </c>
    </row>
    <row r="45" spans="1:6" s="60" customFormat="1" ht="18.75" thickBot="1" x14ac:dyDescent="0.3">
      <c r="A45" s="68" t="str">
        <f>A34</f>
        <v>סה"כ צריכה חודשי</v>
      </c>
      <c r="B45" s="69">
        <f>SUM(B35:B44)</f>
        <v>131556</v>
      </c>
      <c r="C45" s="70"/>
      <c r="D45" s="71">
        <f>SUM(D35:D44)</f>
        <v>734257.68</v>
      </c>
      <c r="E45" s="62">
        <f>B45/B99</f>
        <v>9.3322049600659429E-2</v>
      </c>
      <c r="F45" s="59">
        <f>D45/D99</f>
        <v>9.0966485889954693E-2</v>
      </c>
    </row>
    <row r="46" spans="1:6" x14ac:dyDescent="0.25">
      <c r="A46" s="18">
        <v>43221</v>
      </c>
      <c r="B46" s="19">
        <v>20014</v>
      </c>
      <c r="C46" s="19">
        <v>5.79</v>
      </c>
      <c r="D46" s="65">
        <f>C46*B46</f>
        <v>115881.06</v>
      </c>
    </row>
    <row r="47" spans="1:6" x14ac:dyDescent="0.25">
      <c r="A47" s="21">
        <v>43231</v>
      </c>
      <c r="B47" s="2">
        <v>18018</v>
      </c>
      <c r="C47" s="2">
        <v>5.79</v>
      </c>
      <c r="D47" s="66">
        <f>C47*B47</f>
        <v>104324.22</v>
      </c>
    </row>
    <row r="48" spans="1:6" x14ac:dyDescent="0.25">
      <c r="A48" s="21">
        <v>43234</v>
      </c>
      <c r="B48" s="2">
        <v>20014</v>
      </c>
      <c r="C48" s="2">
        <v>5.79</v>
      </c>
      <c r="D48" s="66">
        <f>C48*B48</f>
        <v>115881.06</v>
      </c>
    </row>
    <row r="49" spans="1:6" x14ac:dyDescent="0.25">
      <c r="A49" s="21">
        <v>43241</v>
      </c>
      <c r="B49" s="2">
        <v>17012</v>
      </c>
      <c r="C49" s="2">
        <v>5.79</v>
      </c>
      <c r="D49" s="66">
        <f>C49*B49</f>
        <v>98499.48</v>
      </c>
    </row>
    <row r="50" spans="1:6" ht="18.75" thickBot="1" x14ac:dyDescent="0.3">
      <c r="A50" s="22">
        <v>43248</v>
      </c>
      <c r="B50" s="23">
        <v>19995</v>
      </c>
      <c r="C50" s="23">
        <v>5.79</v>
      </c>
      <c r="D50" s="67">
        <f>C50*B50</f>
        <v>115771.05</v>
      </c>
    </row>
    <row r="51" spans="1:6" s="60" customFormat="1" ht="18.75" thickBot="1" x14ac:dyDescent="0.3">
      <c r="A51" s="68" t="str">
        <f>A45</f>
        <v>סה"כ צריכה חודשי</v>
      </c>
      <c r="B51" s="69">
        <f>SUM(B46:B50)</f>
        <v>95053</v>
      </c>
      <c r="C51" s="72"/>
      <c r="D51" s="71">
        <f>SUM(D46:D50)</f>
        <v>550356.87</v>
      </c>
      <c r="E51" s="62">
        <f>B51/B99</f>
        <v>6.7427869353670539E-2</v>
      </c>
      <c r="F51" s="59">
        <f>D51/D99</f>
        <v>6.8183189380184112E-2</v>
      </c>
    </row>
    <row r="52" spans="1:6" x14ac:dyDescent="0.25">
      <c r="A52" s="18">
        <v>43254</v>
      </c>
      <c r="B52" s="19">
        <v>19008</v>
      </c>
      <c r="C52" s="24">
        <v>5.79</v>
      </c>
      <c r="D52" s="65">
        <f>C52*B52</f>
        <v>110056.32000000001</v>
      </c>
    </row>
    <row r="53" spans="1:6" x14ac:dyDescent="0.25">
      <c r="A53" s="21">
        <v>43257</v>
      </c>
      <c r="B53" s="2">
        <v>20011</v>
      </c>
      <c r="C53" s="25">
        <v>5.91</v>
      </c>
      <c r="D53" s="66">
        <f>C53*B53</f>
        <v>118265.01000000001</v>
      </c>
    </row>
    <row r="54" spans="1:6" x14ac:dyDescent="0.25">
      <c r="A54" s="21">
        <v>43265</v>
      </c>
      <c r="B54" s="2">
        <v>20034</v>
      </c>
      <c r="C54" s="25">
        <v>5.91</v>
      </c>
      <c r="D54" s="66">
        <f>C54*B54</f>
        <v>118400.94</v>
      </c>
    </row>
    <row r="55" spans="1:6" x14ac:dyDescent="0.25">
      <c r="A55" s="21">
        <v>43270</v>
      </c>
      <c r="B55" s="2">
        <v>18026</v>
      </c>
      <c r="C55" s="25">
        <v>5.91</v>
      </c>
      <c r="D55" s="66">
        <f>C55*B55</f>
        <v>106533.66</v>
      </c>
    </row>
    <row r="56" spans="1:6" ht="18.75" thickBot="1" x14ac:dyDescent="0.3">
      <c r="A56" s="22">
        <v>43276</v>
      </c>
      <c r="B56" s="23">
        <v>20017</v>
      </c>
      <c r="C56" s="26">
        <v>5.91</v>
      </c>
      <c r="D56" s="67">
        <f>C56*B56</f>
        <v>118300.47</v>
      </c>
    </row>
    <row r="57" spans="1:6" s="60" customFormat="1" ht="18.75" thickBot="1" x14ac:dyDescent="0.3">
      <c r="A57" s="68" t="str">
        <f>A51</f>
        <v>סה"כ צריכה חודשי</v>
      </c>
      <c r="B57" s="69">
        <f>SUM(B52:B56)</f>
        <v>97096</v>
      </c>
      <c r="C57" s="73"/>
      <c r="D57" s="71">
        <f>SUM(D52:D56)</f>
        <v>571556.4</v>
      </c>
      <c r="E57" s="62">
        <f>B57/B99</f>
        <v>6.8877114901833653E-2</v>
      </c>
      <c r="F57" s="59">
        <f>D57/D99</f>
        <v>7.0809578996726741E-2</v>
      </c>
    </row>
    <row r="58" spans="1:6" x14ac:dyDescent="0.25">
      <c r="A58" s="18">
        <v>43283</v>
      </c>
      <c r="B58" s="19">
        <v>18014</v>
      </c>
      <c r="C58" s="24">
        <v>5.81</v>
      </c>
      <c r="D58" s="65">
        <f>C58*B58</f>
        <v>104661.34</v>
      </c>
    </row>
    <row r="59" spans="1:6" x14ac:dyDescent="0.25">
      <c r="A59" s="21">
        <v>43289</v>
      </c>
      <c r="B59" s="2">
        <v>20012</v>
      </c>
      <c r="C59" s="25">
        <v>5.81</v>
      </c>
      <c r="D59" s="66">
        <f>C59*B59</f>
        <v>116269.71999999999</v>
      </c>
    </row>
    <row r="60" spans="1:6" x14ac:dyDescent="0.25">
      <c r="A60" s="21">
        <v>43289</v>
      </c>
      <c r="B60" s="2">
        <v>995</v>
      </c>
      <c r="C60" s="25">
        <v>5.97</v>
      </c>
      <c r="D60" s="66">
        <f>C60*B60</f>
        <v>5940.15</v>
      </c>
    </row>
    <row r="61" spans="1:6" x14ac:dyDescent="0.25">
      <c r="A61" s="21">
        <v>43296</v>
      </c>
      <c r="B61" s="2">
        <v>20024</v>
      </c>
      <c r="C61" s="25">
        <v>5.81</v>
      </c>
      <c r="D61" s="66">
        <f>C61*B61</f>
        <v>116339.43999999999</v>
      </c>
    </row>
    <row r="62" spans="1:6" ht="18.75" thickBot="1" x14ac:dyDescent="0.3">
      <c r="A62" s="22">
        <v>43303</v>
      </c>
      <c r="B62" s="23">
        <v>17995</v>
      </c>
      <c r="C62" s="26">
        <v>5.81</v>
      </c>
      <c r="D62" s="67">
        <f>C62*B62</f>
        <v>104550.95</v>
      </c>
    </row>
    <row r="63" spans="1:6" s="60" customFormat="1" ht="18.75" thickBot="1" x14ac:dyDescent="0.3">
      <c r="A63" s="68" t="str">
        <f>A57</f>
        <v>סה"כ צריכה חודשי</v>
      </c>
      <c r="B63" s="70">
        <f>SUM(B58:B62)</f>
        <v>77040</v>
      </c>
      <c r="C63" s="73"/>
      <c r="D63" s="71">
        <f>SUM(D58:D62)</f>
        <v>447761.6</v>
      </c>
      <c r="E63" s="62">
        <f>B63/B99</f>
        <v>5.464996428315548E-2</v>
      </c>
      <c r="F63" s="59">
        <f>D63/D99</f>
        <v>5.5472758920905717E-2</v>
      </c>
    </row>
    <row r="64" spans="1:6" x14ac:dyDescent="0.25">
      <c r="A64" s="18">
        <v>43317</v>
      </c>
      <c r="B64" s="19">
        <v>18036</v>
      </c>
      <c r="C64" s="24">
        <v>5.81</v>
      </c>
      <c r="D64" s="65">
        <f t="shared" ref="D64:D69" si="4">C64*B64</f>
        <v>104789.15999999999</v>
      </c>
    </row>
    <row r="65" spans="1:6" x14ac:dyDescent="0.25">
      <c r="A65" s="21">
        <v>43317</v>
      </c>
      <c r="B65" s="2">
        <v>20009</v>
      </c>
      <c r="C65" s="25">
        <v>5.86</v>
      </c>
      <c r="D65" s="66">
        <f t="shared" si="4"/>
        <v>117252.74</v>
      </c>
    </row>
    <row r="66" spans="1:6" x14ac:dyDescent="0.25">
      <c r="A66" s="21">
        <v>43320</v>
      </c>
      <c r="B66" s="2">
        <v>20032</v>
      </c>
      <c r="C66" s="25">
        <v>5.86</v>
      </c>
      <c r="D66" s="66">
        <f t="shared" si="4"/>
        <v>117387.52</v>
      </c>
    </row>
    <row r="67" spans="1:6" x14ac:dyDescent="0.25">
      <c r="A67" s="21">
        <v>43329</v>
      </c>
      <c r="B67" s="2">
        <v>20006</v>
      </c>
      <c r="C67" s="25">
        <v>5.86</v>
      </c>
      <c r="D67" s="66">
        <f t="shared" si="4"/>
        <v>117235.16</v>
      </c>
    </row>
    <row r="68" spans="1:6" x14ac:dyDescent="0.25">
      <c r="A68" s="21">
        <v>43338</v>
      </c>
      <c r="B68" s="2">
        <v>20001</v>
      </c>
      <c r="C68" s="25">
        <v>5.86</v>
      </c>
      <c r="D68" s="66">
        <f t="shared" si="4"/>
        <v>117205.86</v>
      </c>
    </row>
    <row r="69" spans="1:6" ht="18.75" thickBot="1" x14ac:dyDescent="0.3">
      <c r="A69" s="22">
        <v>43340</v>
      </c>
      <c r="B69" s="23">
        <v>18011</v>
      </c>
      <c r="C69" s="26">
        <v>5.86</v>
      </c>
      <c r="D69" s="67">
        <f t="shared" si="4"/>
        <v>105544.46</v>
      </c>
    </row>
    <row r="70" spans="1:6" s="60" customFormat="1" ht="18.75" thickBot="1" x14ac:dyDescent="0.3">
      <c r="A70" s="68" t="str">
        <f>A63</f>
        <v>סה"כ צריכה חודשי</v>
      </c>
      <c r="B70" s="69">
        <f>SUM(B64:B69)</f>
        <v>116095</v>
      </c>
      <c r="C70" s="73"/>
      <c r="D70" s="71">
        <f>SUM(D64:D69)</f>
        <v>679414.89999999991</v>
      </c>
      <c r="E70" s="62">
        <f>B70/B99</f>
        <v>8.235446006558847E-2</v>
      </c>
      <c r="F70" s="59">
        <f>D70/D99</f>
        <v>8.4172066016762623E-2</v>
      </c>
    </row>
    <row r="71" spans="1:6" x14ac:dyDescent="0.25">
      <c r="A71" s="18">
        <v>43347</v>
      </c>
      <c r="B71" s="19">
        <v>17027</v>
      </c>
      <c r="C71" s="24">
        <v>5.94</v>
      </c>
      <c r="D71" s="65">
        <f>C71*B71</f>
        <v>101140.38</v>
      </c>
    </row>
    <row r="72" spans="1:6" x14ac:dyDescent="0.25">
      <c r="A72" s="21">
        <v>43355</v>
      </c>
      <c r="B72" s="2">
        <v>17527</v>
      </c>
      <c r="C72" s="25">
        <v>5.94</v>
      </c>
      <c r="D72" s="66">
        <f>C72*B72</f>
        <v>104110.38</v>
      </c>
    </row>
    <row r="73" spans="1:6" x14ac:dyDescent="0.25">
      <c r="A73" s="21">
        <v>43359</v>
      </c>
      <c r="B73" s="2">
        <v>19989</v>
      </c>
      <c r="C73" s="25">
        <v>5.94</v>
      </c>
      <c r="D73" s="66">
        <f>C73*B73</f>
        <v>118734.66</v>
      </c>
    </row>
    <row r="74" spans="1:6" ht="18.75" thickBot="1" x14ac:dyDescent="0.3">
      <c r="A74" s="22">
        <v>43368</v>
      </c>
      <c r="B74" s="23">
        <v>21035</v>
      </c>
      <c r="C74" s="26">
        <v>5.94</v>
      </c>
      <c r="D74" s="67">
        <f>C74*B74</f>
        <v>124947.90000000001</v>
      </c>
    </row>
    <row r="75" spans="1:6" s="60" customFormat="1" ht="18.75" thickBot="1" x14ac:dyDescent="0.3">
      <c r="A75" s="68" t="str">
        <f>A70</f>
        <v>סה"כ צריכה חודשי</v>
      </c>
      <c r="B75" s="69">
        <f>SUM(B71:B74)</f>
        <v>75578</v>
      </c>
      <c r="C75" s="73"/>
      <c r="D75" s="71">
        <f>SUM(D71:D74)</f>
        <v>448933.32000000007</v>
      </c>
      <c r="E75" s="62">
        <f>B75/B99</f>
        <v>5.3612863455248246E-2</v>
      </c>
      <c r="F75" s="59">
        <f>D75/D99</f>
        <v>5.5617922197709287E-2</v>
      </c>
    </row>
    <row r="76" spans="1:6" x14ac:dyDescent="0.25">
      <c r="A76" s="18">
        <v>43375</v>
      </c>
      <c r="B76" s="19">
        <v>17530</v>
      </c>
      <c r="C76" s="24">
        <v>5.94</v>
      </c>
      <c r="D76" s="65">
        <f t="shared" ref="D76:D81" si="5">C76*B76</f>
        <v>104128.20000000001</v>
      </c>
    </row>
    <row r="77" spans="1:6" x14ac:dyDescent="0.25">
      <c r="A77" s="21">
        <v>43380</v>
      </c>
      <c r="B77" s="2">
        <v>20033</v>
      </c>
      <c r="C77" s="25">
        <v>6.01</v>
      </c>
      <c r="D77" s="66">
        <f t="shared" si="5"/>
        <v>120398.33</v>
      </c>
    </row>
    <row r="78" spans="1:6" x14ac:dyDescent="0.25">
      <c r="A78" s="21">
        <v>43387</v>
      </c>
      <c r="B78" s="2">
        <v>19985</v>
      </c>
      <c r="C78" s="25">
        <v>6.01</v>
      </c>
      <c r="D78" s="66">
        <f t="shared" si="5"/>
        <v>120109.84999999999</v>
      </c>
    </row>
    <row r="79" spans="1:6" x14ac:dyDescent="0.25">
      <c r="A79" s="21">
        <v>43394</v>
      </c>
      <c r="B79" s="2">
        <v>21039</v>
      </c>
      <c r="C79" s="25">
        <v>6.01</v>
      </c>
      <c r="D79" s="66">
        <f t="shared" si="5"/>
        <v>126444.39</v>
      </c>
    </row>
    <row r="80" spans="1:6" x14ac:dyDescent="0.25">
      <c r="A80" s="21">
        <v>43397</v>
      </c>
      <c r="B80" s="2">
        <v>19997</v>
      </c>
      <c r="C80" s="25">
        <v>6.01</v>
      </c>
      <c r="D80" s="66">
        <f t="shared" si="5"/>
        <v>120181.97</v>
      </c>
    </row>
    <row r="81" spans="1:6" ht="18.75" thickBot="1" x14ac:dyDescent="0.3">
      <c r="A81" s="22">
        <v>43404</v>
      </c>
      <c r="B81" s="23">
        <v>20039</v>
      </c>
      <c r="C81" s="26">
        <v>6.01</v>
      </c>
      <c r="D81" s="67">
        <f t="shared" si="5"/>
        <v>120434.39</v>
      </c>
    </row>
    <row r="82" spans="1:6" s="60" customFormat="1" ht="18.75" thickBot="1" x14ac:dyDescent="0.3">
      <c r="A82" s="68" t="str">
        <f>A75</f>
        <v>סה"כ צריכה חודשי</v>
      </c>
      <c r="B82" s="69">
        <f>SUM(B76:B81)</f>
        <v>118623</v>
      </c>
      <c r="C82" s="73"/>
      <c r="D82" s="71">
        <f>SUM(D76:D81)</f>
        <v>711697.13</v>
      </c>
      <c r="E82" s="62">
        <f>B82/B99</f>
        <v>8.4147750690040921E-2</v>
      </c>
      <c r="F82" s="59">
        <f>D82/D99</f>
        <v>8.8171480799582855E-2</v>
      </c>
    </row>
    <row r="83" spans="1:6" x14ac:dyDescent="0.25">
      <c r="A83" s="18">
        <v>43409</v>
      </c>
      <c r="B83" s="19">
        <v>20046</v>
      </c>
      <c r="C83" s="24">
        <v>6.09</v>
      </c>
      <c r="D83" s="65">
        <f t="shared" ref="D83:D88" si="6">C83*B83</f>
        <v>122080.14</v>
      </c>
    </row>
    <row r="84" spans="1:6" x14ac:dyDescent="0.25">
      <c r="A84" s="21">
        <v>43418</v>
      </c>
      <c r="B84" s="2">
        <v>20039</v>
      </c>
      <c r="C84" s="25">
        <v>6.09</v>
      </c>
      <c r="D84" s="66">
        <f t="shared" si="6"/>
        <v>122037.51</v>
      </c>
    </row>
    <row r="85" spans="1:6" x14ac:dyDescent="0.25">
      <c r="A85" s="21">
        <v>43422</v>
      </c>
      <c r="B85" s="2">
        <v>2001</v>
      </c>
      <c r="C85" s="25">
        <v>6.13</v>
      </c>
      <c r="D85" s="66">
        <f t="shared" si="6"/>
        <v>12266.13</v>
      </c>
    </row>
    <row r="86" spans="1:6" x14ac:dyDescent="0.25">
      <c r="A86" s="21">
        <v>43423</v>
      </c>
      <c r="B86" s="2">
        <v>20049</v>
      </c>
      <c r="C86" s="25">
        <v>6.09</v>
      </c>
      <c r="D86" s="66">
        <f t="shared" si="6"/>
        <v>122098.41</v>
      </c>
    </row>
    <row r="87" spans="1:6" x14ac:dyDescent="0.25">
      <c r="A87" s="21">
        <v>43425</v>
      </c>
      <c r="B87" s="2">
        <v>20015</v>
      </c>
      <c r="C87" s="25">
        <v>6.09</v>
      </c>
      <c r="D87" s="66">
        <f t="shared" si="6"/>
        <v>121891.34999999999</v>
      </c>
    </row>
    <row r="88" spans="1:6" ht="18.75" thickBot="1" x14ac:dyDescent="0.3">
      <c r="A88" s="22">
        <v>43431</v>
      </c>
      <c r="B88" s="23">
        <v>20017</v>
      </c>
      <c r="C88" s="26">
        <v>6.09</v>
      </c>
      <c r="D88" s="67">
        <f t="shared" si="6"/>
        <v>121903.53</v>
      </c>
    </row>
    <row r="89" spans="1:6" ht="18.75" thickBot="1" x14ac:dyDescent="0.3">
      <c r="A89" s="68" t="str">
        <f>A82</f>
        <v>סה"כ צריכה חודשי</v>
      </c>
      <c r="B89" s="69">
        <f>SUM(B83:B88)</f>
        <v>102167</v>
      </c>
      <c r="C89" s="73"/>
      <c r="D89" s="71">
        <f>SUM(D83:D88)</f>
        <v>622277.06999999995</v>
      </c>
      <c r="E89" s="62">
        <f>B89/B99</f>
        <v>7.2474336720108334E-2</v>
      </c>
      <c r="F89" s="59">
        <f>D89/D99</f>
        <v>7.7093314581057351E-2</v>
      </c>
    </row>
    <row r="90" spans="1:6" x14ac:dyDescent="0.25">
      <c r="A90" s="18">
        <v>43439</v>
      </c>
      <c r="B90" s="19">
        <v>14005</v>
      </c>
      <c r="C90" s="24">
        <v>5.64</v>
      </c>
      <c r="D90" s="65">
        <f t="shared" ref="D90:D97" si="7">C90*B90</f>
        <v>78988.2</v>
      </c>
    </row>
    <row r="91" spans="1:6" x14ac:dyDescent="0.25">
      <c r="A91" s="21">
        <v>43440</v>
      </c>
      <c r="B91" s="2">
        <v>20017</v>
      </c>
      <c r="C91" s="25">
        <v>5.64</v>
      </c>
      <c r="D91" s="66">
        <f t="shared" si="7"/>
        <v>112895.87999999999</v>
      </c>
    </row>
    <row r="92" spans="1:6" x14ac:dyDescent="0.25">
      <c r="A92" s="21">
        <v>43445</v>
      </c>
      <c r="B92" s="2">
        <v>20049</v>
      </c>
      <c r="C92" s="25">
        <v>5.64</v>
      </c>
      <c r="D92" s="66">
        <f t="shared" si="7"/>
        <v>113076.36</v>
      </c>
    </row>
    <row r="93" spans="1:6" x14ac:dyDescent="0.25">
      <c r="A93" s="21">
        <v>43450</v>
      </c>
      <c r="B93" s="2">
        <v>20013</v>
      </c>
      <c r="C93" s="25">
        <v>5.64</v>
      </c>
      <c r="D93" s="66">
        <f t="shared" si="7"/>
        <v>112873.31999999999</v>
      </c>
    </row>
    <row r="94" spans="1:6" x14ac:dyDescent="0.25">
      <c r="A94" s="21">
        <v>43453</v>
      </c>
      <c r="B94" s="2">
        <v>15997</v>
      </c>
      <c r="C94" s="25">
        <v>5.64</v>
      </c>
      <c r="D94" s="66">
        <f t="shared" si="7"/>
        <v>90223.08</v>
      </c>
    </row>
    <row r="95" spans="1:6" x14ac:dyDescent="0.25">
      <c r="A95" s="21">
        <v>43457</v>
      </c>
      <c r="B95" s="2">
        <v>20017</v>
      </c>
      <c r="C95" s="25">
        <v>5.64</v>
      </c>
      <c r="D95" s="66">
        <f t="shared" si="7"/>
        <v>112895.87999999999</v>
      </c>
    </row>
    <row r="96" spans="1:6" x14ac:dyDescent="0.25">
      <c r="A96" s="21">
        <v>43459</v>
      </c>
      <c r="B96" s="2">
        <v>18012</v>
      </c>
      <c r="C96" s="25">
        <v>5.64</v>
      </c>
      <c r="D96" s="66">
        <f t="shared" si="7"/>
        <v>101587.68</v>
      </c>
    </row>
    <row r="97" spans="1:10" ht="18.75" thickBot="1" x14ac:dyDescent="0.3">
      <c r="A97" s="22">
        <v>43462</v>
      </c>
      <c r="B97" s="23">
        <v>16038</v>
      </c>
      <c r="C97" s="26">
        <v>5.64</v>
      </c>
      <c r="D97" s="67">
        <f t="shared" si="7"/>
        <v>90454.319999999992</v>
      </c>
    </row>
    <row r="98" spans="1:10" ht="18.75" thickBot="1" x14ac:dyDescent="0.3">
      <c r="A98" s="45" t="str">
        <f>A89</f>
        <v>סה"כ צריכה חודשי</v>
      </c>
      <c r="B98" s="43">
        <f>SUM(B90:B97)</f>
        <v>144148</v>
      </c>
      <c r="C98" s="42"/>
      <c r="D98" s="76">
        <f>SUM(D90:D97)</f>
        <v>812994.71999999986</v>
      </c>
      <c r="E98" s="62">
        <f>B98/B99</f>
        <v>0.10225445290093843</v>
      </c>
      <c r="F98" s="59">
        <f>D98/D99</f>
        <v>0.10072114291741238</v>
      </c>
      <c r="G98" s="6"/>
      <c r="H98" s="6"/>
      <c r="I98" s="6"/>
      <c r="J98" s="6"/>
    </row>
    <row r="99" spans="1:10" ht="18.75" thickBot="1" x14ac:dyDescent="0.3">
      <c r="A99" s="74" t="s">
        <v>9</v>
      </c>
      <c r="B99" s="75">
        <f>B15+B25+B34+B45+B51+B57+B63+B70+B75+B82+B89+B98</f>
        <v>1409699</v>
      </c>
      <c r="C99" s="75"/>
      <c r="D99" s="75">
        <f>D15+D25+D34+D45+D51+D57+D63+D70+D75+D82+D89+D98</f>
        <v>8071738.4299999997</v>
      </c>
      <c r="E99" s="6"/>
      <c r="F99" s="6"/>
      <c r="G99" s="6"/>
      <c r="H99" s="6"/>
      <c r="I99" s="6"/>
      <c r="J99" s="6"/>
    </row>
    <row r="100" spans="1:10" x14ac:dyDescent="0.25">
      <c r="E100" s="6"/>
      <c r="F100" s="6"/>
      <c r="G100" s="6"/>
      <c r="H100" s="6"/>
      <c r="I100" s="6"/>
      <c r="J100" s="6"/>
    </row>
    <row r="101" spans="1:10" x14ac:dyDescent="0.25">
      <c r="E101" s="6"/>
      <c r="F101" s="6"/>
      <c r="G101" s="6"/>
      <c r="H101" s="6"/>
      <c r="I101" s="6"/>
      <c r="J101" s="6"/>
    </row>
    <row r="102" spans="1:10" x14ac:dyDescent="0.25">
      <c r="E102" s="6"/>
      <c r="F102" s="6"/>
      <c r="G102" s="6"/>
      <c r="H102" s="6"/>
      <c r="I102" s="6"/>
      <c r="J102" s="6"/>
    </row>
    <row r="103" spans="1:10" x14ac:dyDescent="0.25">
      <c r="E103" s="6"/>
      <c r="F103" s="6"/>
      <c r="G103" s="6"/>
      <c r="H103" s="6"/>
      <c r="I103" s="6"/>
      <c r="J103" s="6"/>
    </row>
    <row r="104" spans="1:10" x14ac:dyDescent="0.25">
      <c r="E104" s="6"/>
      <c r="F104" s="6"/>
      <c r="G104" s="6"/>
      <c r="H104" s="6"/>
      <c r="I104" s="6"/>
      <c r="J104" s="6"/>
    </row>
    <row r="105" spans="1:10" x14ac:dyDescent="0.25">
      <c r="E105" s="6"/>
      <c r="F105" s="6"/>
      <c r="G105" s="6"/>
      <c r="H105" s="6"/>
      <c r="I105" s="6"/>
      <c r="J105" s="6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Header>&amp;L&amp;D&amp;C&amp;"-,מודגש"&amp;14&amp;U&amp;KFF0000צריכת סולר לשנת &amp;A&amp;R&amp;G</oddHeader>
    <oddFooter>&amp;Rערך: ארנון מלאכי - מהנדס ראשי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85"/>
  <sheetViews>
    <sheetView rightToLeft="1" topLeftCell="A43" workbookViewId="0">
      <selection activeCell="G49" sqref="G49"/>
    </sheetView>
  </sheetViews>
  <sheetFormatPr defaultColWidth="8.375" defaultRowHeight="14.25" x14ac:dyDescent="0.2"/>
  <cols>
    <col min="1" max="1" width="8.375" style="9"/>
    <col min="2" max="2" width="10.375" style="9" bestFit="1" customWidth="1"/>
    <col min="3" max="3" width="11.375" style="9" bestFit="1" customWidth="1"/>
    <col min="4" max="4" width="10.5" style="9" bestFit="1" customWidth="1"/>
    <col min="5" max="5" width="8.375" style="9"/>
    <col min="6" max="7" width="12.375" style="9" bestFit="1" customWidth="1"/>
    <col min="8" max="9" width="8.375" style="9"/>
    <col min="10" max="10" width="11.5" style="9" bestFit="1" customWidth="1"/>
    <col min="11" max="11" width="12.375" style="9" bestFit="1" customWidth="1"/>
    <col min="12" max="16384" width="8.375" style="9"/>
  </cols>
  <sheetData>
    <row r="1" spans="1:7" ht="45" x14ac:dyDescent="0.2">
      <c r="A1" s="96" t="s">
        <v>8</v>
      </c>
      <c r="B1" s="97" t="s">
        <v>7</v>
      </c>
      <c r="C1" s="97" t="s">
        <v>13</v>
      </c>
      <c r="D1" s="97" t="s">
        <v>10</v>
      </c>
      <c r="E1" s="97" t="s">
        <v>11</v>
      </c>
      <c r="F1" s="96" t="s">
        <v>14</v>
      </c>
      <c r="G1" s="96" t="s">
        <v>15</v>
      </c>
    </row>
    <row r="2" spans="1:7" x14ac:dyDescent="0.2">
      <c r="A2" s="98">
        <v>43101</v>
      </c>
      <c r="B2" s="99">
        <f>SUM('2018'!B15)</f>
        <v>211177</v>
      </c>
      <c r="C2" s="99">
        <f>'2018'!D15</f>
        <v>1157960.68</v>
      </c>
      <c r="D2" s="100">
        <f>'2018'!E15</f>
        <v>0.14980290118670722</v>
      </c>
      <c r="E2" s="100">
        <f>'2018'!F15</f>
        <v>0.1434586477302387</v>
      </c>
    </row>
    <row r="3" spans="1:7" ht="14.25" customHeight="1" x14ac:dyDescent="0.2">
      <c r="A3" s="98">
        <v>43132</v>
      </c>
      <c r="B3" s="99">
        <f>SUM('2018'!B25)</f>
        <v>111576</v>
      </c>
      <c r="C3" s="99">
        <f>'2018'!D25</f>
        <v>621478.31999999995</v>
      </c>
      <c r="D3" s="100">
        <f>'2018'!E25</f>
        <v>7.9148811200121447E-2</v>
      </c>
      <c r="E3" s="100">
        <f>'2018'!F25</f>
        <v>7.6994358202957774E-2</v>
      </c>
    </row>
    <row r="4" spans="1:7" ht="14.25" customHeight="1" x14ac:dyDescent="0.2">
      <c r="A4" s="98">
        <v>43160</v>
      </c>
      <c r="B4" s="99">
        <f>SUM('2018'!B34)</f>
        <v>129590</v>
      </c>
      <c r="C4" s="99">
        <f>'2018'!D34</f>
        <v>713049.74000000011</v>
      </c>
      <c r="D4" s="100">
        <f>'2018'!E34</f>
        <v>9.192742564192781E-2</v>
      </c>
      <c r="E4" s="100">
        <f>'2018'!F34</f>
        <v>8.8339054366507783E-2</v>
      </c>
    </row>
    <row r="5" spans="1:7" ht="14.25" customHeight="1" x14ac:dyDescent="0.2">
      <c r="A5" s="98">
        <v>43191</v>
      </c>
      <c r="B5" s="99">
        <f>SUM('2018'!B45)</f>
        <v>131556</v>
      </c>
      <c r="C5" s="99">
        <f>'2018'!D45</f>
        <v>734257.68</v>
      </c>
      <c r="D5" s="100">
        <f>'2018'!E45</f>
        <v>9.3322049600659429E-2</v>
      </c>
      <c r="E5" s="100">
        <f>'2018'!F45</f>
        <v>9.0966485889954693E-2</v>
      </c>
    </row>
    <row r="6" spans="1:7" ht="14.25" customHeight="1" x14ac:dyDescent="0.2">
      <c r="A6" s="98">
        <v>43221</v>
      </c>
      <c r="B6" s="99">
        <f>SUM('2018'!B51)</f>
        <v>95053</v>
      </c>
      <c r="C6" s="99">
        <f>'2018'!D51</f>
        <v>550356.87</v>
      </c>
      <c r="D6" s="100">
        <f>'2018'!E51</f>
        <v>6.7427869353670539E-2</v>
      </c>
      <c r="E6" s="100">
        <f>'2018'!F51</f>
        <v>6.8183189380184112E-2</v>
      </c>
    </row>
    <row r="7" spans="1:7" ht="14.25" customHeight="1" x14ac:dyDescent="0.2">
      <c r="A7" s="98">
        <v>43252</v>
      </c>
      <c r="B7" s="99">
        <f>SUM('2018'!B57)</f>
        <v>97096</v>
      </c>
      <c r="C7" s="99">
        <f>'2018'!D57</f>
        <v>571556.4</v>
      </c>
      <c r="D7" s="100">
        <f>'2018'!E57</f>
        <v>6.8877114901833653E-2</v>
      </c>
      <c r="E7" s="100">
        <f>'2018'!F57</f>
        <v>7.0809578996726741E-2</v>
      </c>
    </row>
    <row r="8" spans="1:7" ht="14.25" customHeight="1" x14ac:dyDescent="0.2">
      <c r="A8" s="98">
        <v>43282</v>
      </c>
      <c r="B8" s="99">
        <f>SUM('2018'!B63)</f>
        <v>77040</v>
      </c>
      <c r="C8" s="99">
        <f>'2018'!D63</f>
        <v>447761.6</v>
      </c>
      <c r="D8" s="100">
        <f>'2018'!E63</f>
        <v>5.464996428315548E-2</v>
      </c>
      <c r="E8" s="100">
        <f>'2018'!F63</f>
        <v>5.5472758920905717E-2</v>
      </c>
    </row>
    <row r="9" spans="1:7" ht="14.25" customHeight="1" x14ac:dyDescent="0.2">
      <c r="A9" s="98">
        <v>43313</v>
      </c>
      <c r="B9" s="99">
        <f>SUM('2018'!B70)</f>
        <v>116095</v>
      </c>
      <c r="C9" s="99">
        <f>'2018'!D70</f>
        <v>679414.89999999991</v>
      </c>
      <c r="D9" s="100">
        <f>'2018'!E70</f>
        <v>8.235446006558847E-2</v>
      </c>
      <c r="E9" s="100">
        <f>'2018'!F70</f>
        <v>8.4172066016762623E-2</v>
      </c>
    </row>
    <row r="10" spans="1:7" ht="14.25" customHeight="1" x14ac:dyDescent="0.2">
      <c r="A10" s="98">
        <v>43344</v>
      </c>
      <c r="B10" s="99">
        <f>SUM('2018'!B75)</f>
        <v>75578</v>
      </c>
      <c r="C10" s="99">
        <f>'2018'!D75</f>
        <v>448933.32000000007</v>
      </c>
      <c r="D10" s="100">
        <f>'2018'!E75</f>
        <v>5.3612863455248246E-2</v>
      </c>
      <c r="E10" s="100">
        <f>'2018'!F75</f>
        <v>5.5617922197709287E-2</v>
      </c>
    </row>
    <row r="11" spans="1:7" ht="15" customHeight="1" x14ac:dyDescent="0.2">
      <c r="A11" s="98">
        <v>43374</v>
      </c>
      <c r="B11" s="99">
        <f>SUM('2018'!B82)</f>
        <v>118623</v>
      </c>
      <c r="C11" s="99">
        <f>'2018'!D82</f>
        <v>711697.13</v>
      </c>
      <c r="D11" s="100">
        <f>'2018'!E82</f>
        <v>8.4147750690040921E-2</v>
      </c>
      <c r="E11" s="100">
        <f>'2018'!F82</f>
        <v>8.8171480799582855E-2</v>
      </c>
      <c r="F11" s="99"/>
    </row>
    <row r="12" spans="1:7" x14ac:dyDescent="0.2">
      <c r="A12" s="98">
        <v>43405</v>
      </c>
      <c r="B12" s="99">
        <f>SUM('2018'!B89)</f>
        <v>102167</v>
      </c>
      <c r="C12" s="99">
        <f>'2018'!D89</f>
        <v>622277.06999999995</v>
      </c>
      <c r="D12" s="100">
        <f>'2018'!E89</f>
        <v>7.2474336720108334E-2</v>
      </c>
      <c r="E12" s="100">
        <f>'2018'!F89</f>
        <v>7.7093314581057351E-2</v>
      </c>
    </row>
    <row r="13" spans="1:7" x14ac:dyDescent="0.2">
      <c r="A13" s="98">
        <v>43435</v>
      </c>
      <c r="B13" s="99">
        <f>SUM('2018'!B98)</f>
        <v>144148</v>
      </c>
      <c r="C13" s="99">
        <f>'2018'!D98</f>
        <v>812994.71999999986</v>
      </c>
      <c r="D13" s="100">
        <f>'2018'!E98</f>
        <v>0.10225445290093843</v>
      </c>
      <c r="E13" s="100">
        <f>'2018'!F98</f>
        <v>0.10072114291741238</v>
      </c>
      <c r="F13" s="99">
        <f>SUM(B2:B13)</f>
        <v>1409699</v>
      </c>
      <c r="G13" s="99">
        <f>SUM(C2:C13)</f>
        <v>8071738.4299999997</v>
      </c>
    </row>
    <row r="14" spans="1:7" x14ac:dyDescent="0.2">
      <c r="A14" s="98">
        <v>43466</v>
      </c>
      <c r="B14" s="101">
        <f>'2019'!B13</f>
        <v>200285</v>
      </c>
      <c r="C14" s="101">
        <f>'2019'!D13</f>
        <v>1093356.2000000002</v>
      </c>
      <c r="D14" s="100">
        <f>'2019'!E13</f>
        <v>0.14278880360684582</v>
      </c>
      <c r="E14" s="100">
        <f>'2019'!F13</f>
        <v>0.13898029599151204</v>
      </c>
    </row>
    <row r="15" spans="1:7" x14ac:dyDescent="0.2">
      <c r="A15" s="98">
        <v>43497</v>
      </c>
      <c r="B15" s="101">
        <f>'2019'!B23</f>
        <v>169628</v>
      </c>
      <c r="C15" s="101">
        <f>'2019'!D23</f>
        <v>947569.37999999989</v>
      </c>
      <c r="D15" s="100">
        <f>'2019'!E23</f>
        <v>0.12093256698315921</v>
      </c>
      <c r="E15" s="100">
        <f>'2019'!F23</f>
        <v>0.12044882802593841</v>
      </c>
    </row>
    <row r="16" spans="1:7" x14ac:dyDescent="0.2">
      <c r="A16" s="98">
        <v>43525</v>
      </c>
      <c r="B16" s="101">
        <f>'2019'!B34</f>
        <v>145997</v>
      </c>
      <c r="C16" s="101">
        <f>'2019'!D34</f>
        <v>830076.18</v>
      </c>
      <c r="D16" s="100">
        <f>'2019'!E34</f>
        <v>0.10408536315844256</v>
      </c>
      <c r="E16" s="100">
        <f>'2019'!F34</f>
        <v>0.10551386016003167</v>
      </c>
    </row>
    <row r="17" spans="1:11" x14ac:dyDescent="0.2">
      <c r="A17" s="98">
        <v>43556</v>
      </c>
      <c r="B17" s="101">
        <f>'2019'!B44</f>
        <v>106517</v>
      </c>
      <c r="C17" s="101">
        <f>'2019'!D44</f>
        <v>602911.37</v>
      </c>
      <c r="D17" s="100">
        <f>'2019'!E44</f>
        <v>7.5938961948175829E-2</v>
      </c>
      <c r="E17" s="100">
        <f>'2019'!F44</f>
        <v>7.6638153841582485E-2</v>
      </c>
    </row>
    <row r="18" spans="1:11" x14ac:dyDescent="0.2">
      <c r="A18" s="98">
        <v>43586</v>
      </c>
      <c r="B18" s="101">
        <f>'2019'!B50</f>
        <v>100016</v>
      </c>
      <c r="C18" s="101">
        <f>'2019'!D50</f>
        <v>580092.79999999993</v>
      </c>
      <c r="D18" s="100">
        <f>'2019'!E50</f>
        <v>7.1304216399342396E-2</v>
      </c>
      <c r="E18" s="100">
        <f>'2019'!F50</f>
        <v>7.3737606323122304E-2</v>
      </c>
    </row>
    <row r="19" spans="1:11" x14ac:dyDescent="0.2">
      <c r="A19" s="98">
        <v>43617</v>
      </c>
      <c r="B19" s="101">
        <f>'2019'!B54</f>
        <v>60060</v>
      </c>
      <c r="C19" s="101">
        <f>'2019'!D54</f>
        <v>341741.4</v>
      </c>
      <c r="D19" s="100">
        <f>'2019'!E54</f>
        <v>4.2818461415618542E-2</v>
      </c>
      <c r="E19" s="100">
        <f>'2019'!F54</f>
        <v>4.3439933778720706E-2</v>
      </c>
    </row>
    <row r="20" spans="1:11" x14ac:dyDescent="0.2">
      <c r="A20" s="98">
        <v>43647</v>
      </c>
      <c r="B20" s="101">
        <f>'2019'!B62</f>
        <v>107941</v>
      </c>
      <c r="C20" s="101">
        <f>'2019'!D62</f>
        <v>608645.82000000007</v>
      </c>
      <c r="D20" s="100">
        <f>'2019'!E62</f>
        <v>7.6954171556165185E-2</v>
      </c>
      <c r="E20" s="100">
        <f>'2019'!F62</f>
        <v>7.7367079655830881E-2</v>
      </c>
    </row>
    <row r="21" spans="1:11" x14ac:dyDescent="0.2">
      <c r="A21" s="98">
        <v>43678</v>
      </c>
      <c r="B21" s="101">
        <f>'2019'!B69</f>
        <v>96538</v>
      </c>
      <c r="C21" s="101">
        <f>'2019'!D69</f>
        <v>540153.43999999994</v>
      </c>
      <c r="D21" s="100">
        <f>'2019'!E69</f>
        <v>6.8824652483199855E-2</v>
      </c>
      <c r="E21" s="100">
        <f>'2019'!F69</f>
        <v>6.8660775849657615E-2</v>
      </c>
    </row>
    <row r="22" spans="1:11" x14ac:dyDescent="0.2">
      <c r="A22" s="98">
        <v>43709</v>
      </c>
      <c r="B22" s="101">
        <f>'2019'!B74</f>
        <v>81017</v>
      </c>
      <c r="C22" s="101">
        <f>'2019'!D74</f>
        <v>448523.32999999996</v>
      </c>
      <c r="D22" s="100">
        <f>'2019'!E74</f>
        <v>5.7759295512973152E-2</v>
      </c>
      <c r="E22" s="100">
        <f>'2019'!F74</f>
        <v>5.7013354991263247E-2</v>
      </c>
    </row>
    <row r="23" spans="1:11" x14ac:dyDescent="0.2">
      <c r="A23" s="98">
        <v>43739</v>
      </c>
      <c r="B23" s="101">
        <f>'2019'!B79</f>
        <v>78055</v>
      </c>
      <c r="C23" s="101">
        <f>'2019'!D79</f>
        <v>441791.30000000005</v>
      </c>
      <c r="D23" s="100">
        <f>'2019'!E79</f>
        <v>5.5647602494107648E-2</v>
      </c>
      <c r="E23" s="100">
        <f>'2019'!F79</f>
        <v>5.6157623325751381E-2</v>
      </c>
    </row>
    <row r="24" spans="1:11" x14ac:dyDescent="0.2">
      <c r="A24" s="98">
        <v>43770</v>
      </c>
      <c r="B24" s="101">
        <f>'2019'!B85</f>
        <v>99101</v>
      </c>
      <c r="C24" s="101">
        <f>'2019'!D85</f>
        <v>553072.7709</v>
      </c>
      <c r="D24" s="100">
        <f>'2019'!E85</f>
        <v>7.0651887191961596E-2</v>
      </c>
      <c r="E24" s="100">
        <f>'2019'!F85</f>
        <v>7.0302996776830565E-2</v>
      </c>
    </row>
    <row r="25" spans="1:11" x14ac:dyDescent="0.2">
      <c r="A25" s="98">
        <v>43800</v>
      </c>
      <c r="B25" s="101">
        <f>'2019'!B95</f>
        <v>157511</v>
      </c>
      <c r="C25" s="101">
        <f>'2019'!D95</f>
        <v>879053.13990000007</v>
      </c>
      <c r="D25" s="100">
        <f>'2019'!E95</f>
        <v>0.1122940172500082</v>
      </c>
      <c r="E25" s="100">
        <f>'2019'!F95</f>
        <v>0.11173949127975864</v>
      </c>
      <c r="F25" s="99">
        <f>SUM(B14:B25)</f>
        <v>1402666</v>
      </c>
      <c r="G25" s="99">
        <f>SUM(C14:C25)</f>
        <v>7866987.1307999995</v>
      </c>
      <c r="J25" s="99">
        <f>G25-G13</f>
        <v>-204751.29920000024</v>
      </c>
      <c r="K25" s="99">
        <f>F25-F13</f>
        <v>-7033</v>
      </c>
    </row>
    <row r="26" spans="1:11" x14ac:dyDescent="0.2">
      <c r="A26" s="98">
        <v>43831</v>
      </c>
      <c r="B26" s="101">
        <f>'2020'!B10</f>
        <v>150067</v>
      </c>
      <c r="C26" s="101">
        <f>'2020'!D10</f>
        <v>851555.19149999996</v>
      </c>
      <c r="D26" s="100">
        <f>'2020'!E10</f>
        <v>0.11576903434645157</v>
      </c>
      <c r="E26" s="100">
        <f>'2020'!F10</f>
        <v>0.11990152748354065</v>
      </c>
    </row>
    <row r="27" spans="1:11" x14ac:dyDescent="0.2">
      <c r="A27" s="98">
        <v>43862</v>
      </c>
      <c r="B27" s="101">
        <f>'2020'!B19</f>
        <v>150024</v>
      </c>
      <c r="C27" s="101">
        <f>'2020'!D19</f>
        <v>849789.76679999998</v>
      </c>
      <c r="D27" s="100">
        <f>'2020'!E19</f>
        <v>0.1157358620402357</v>
      </c>
      <c r="E27" s="100">
        <f>'2020'!F19</f>
        <v>0.11965295038566129</v>
      </c>
      <c r="F27" s="101"/>
    </row>
    <row r="28" spans="1:11" x14ac:dyDescent="0.2">
      <c r="A28" s="98">
        <v>43891</v>
      </c>
      <c r="B28" s="101">
        <f>'2020'!B27</f>
        <v>63996</v>
      </c>
      <c r="C28" s="101">
        <f>'2020'!D27</f>
        <v>362016.75510000001</v>
      </c>
      <c r="D28" s="100">
        <f>'2020'!E27</f>
        <v>4.9369649037000238E-2</v>
      </c>
      <c r="E28" s="100">
        <f>'2020'!F27</f>
        <v>5.0973045956851357E-2</v>
      </c>
    </row>
    <row r="29" spans="1:11" x14ac:dyDescent="0.2">
      <c r="A29" s="98">
        <v>43922</v>
      </c>
      <c r="B29" s="101">
        <f>'2020'!B36</f>
        <v>153165</v>
      </c>
      <c r="C29" s="101">
        <f>'2020'!D36</f>
        <v>867342.76199999999</v>
      </c>
      <c r="D29" s="100">
        <f>'2020'!E36</f>
        <v>0.11815898329195795</v>
      </c>
      <c r="E29" s="100">
        <f>'2020'!F36</f>
        <v>0.12212446480703894</v>
      </c>
    </row>
    <row r="30" spans="1:11" x14ac:dyDescent="0.2">
      <c r="A30" s="98">
        <v>43952</v>
      </c>
      <c r="B30" s="101">
        <f>'2020'!B42</f>
        <v>81469</v>
      </c>
      <c r="C30" s="101">
        <f>'2020'!D42</f>
        <v>461342.65319999994</v>
      </c>
      <c r="D30" s="100">
        <f>'2020'!E42</f>
        <v>6.2849177095371148E-2</v>
      </c>
      <c r="E30" s="100">
        <f>'2020'!F42</f>
        <v>6.495843060336666E-2</v>
      </c>
    </row>
    <row r="31" spans="1:11" x14ac:dyDescent="0.2">
      <c r="A31" s="98">
        <v>43983</v>
      </c>
      <c r="B31" s="101">
        <f>'2020'!B49</f>
        <v>108994</v>
      </c>
      <c r="C31" s="101">
        <f>'2020'!D49</f>
        <v>617211.22320000001</v>
      </c>
      <c r="D31" s="100">
        <f>'2020'!E49</f>
        <v>8.4083310318438714E-2</v>
      </c>
      <c r="E31" s="100">
        <f>'2020'!F49</f>
        <v>8.6905193204572864E-2</v>
      </c>
    </row>
    <row r="32" spans="1:11" x14ac:dyDescent="0.2">
      <c r="A32" s="98">
        <v>44013</v>
      </c>
      <c r="B32" s="101">
        <f>'2020'!B54</f>
        <v>78483</v>
      </c>
      <c r="C32" s="101">
        <f>'2020'!D54</f>
        <v>444433.53239999997</v>
      </c>
      <c r="D32" s="100">
        <f>'2020'!E54</f>
        <v>6.0545630435822388E-2</v>
      </c>
      <c r="E32" s="100">
        <f>'2020'!F54</f>
        <v>6.2577575630534635E-2</v>
      </c>
    </row>
    <row r="33" spans="1:11" x14ac:dyDescent="0.2">
      <c r="A33" s="98">
        <v>44044</v>
      </c>
      <c r="B33" s="101">
        <f>'2020'!B59</f>
        <v>89003</v>
      </c>
      <c r="C33" s="101">
        <f>'2020'!D59</f>
        <v>504006.18839999998</v>
      </c>
      <c r="D33" s="100">
        <f>'2020'!E59</f>
        <v>6.8661273723984811E-2</v>
      </c>
      <c r="E33" s="100">
        <f>'2020'!F59</f>
        <v>7.0965584443057395E-2</v>
      </c>
    </row>
    <row r="34" spans="1:11" x14ac:dyDescent="0.2">
      <c r="A34" s="98">
        <v>44075</v>
      </c>
      <c r="B34" s="101">
        <f>'2020'!B69</f>
        <v>61514</v>
      </c>
      <c r="C34" s="101">
        <f>'2020'!D69</f>
        <v>349979.4792</v>
      </c>
      <c r="D34" s="100">
        <f>'2020'!E69</f>
        <v>4.7454912664260773E-2</v>
      </c>
      <c r="E34" s="100">
        <f>'2020'!F69</f>
        <v>4.927816137208535E-2</v>
      </c>
    </row>
    <row r="35" spans="1:11" x14ac:dyDescent="0.2">
      <c r="A35" s="98">
        <v>44105</v>
      </c>
      <c r="B35" s="101">
        <f>'2020'!B74</f>
        <v>77997</v>
      </c>
      <c r="C35" s="101">
        <f>'2020'!D74</f>
        <v>441681.41159999999</v>
      </c>
      <c r="D35" s="100">
        <f>'2020'!E74</f>
        <v>6.0170706230684844E-2</v>
      </c>
      <c r="E35" s="100">
        <f>'2020'!F74</f>
        <v>6.2190068759537857E-2</v>
      </c>
    </row>
    <row r="36" spans="1:11" x14ac:dyDescent="0.2">
      <c r="A36" s="98">
        <v>44136</v>
      </c>
      <c r="B36" s="101">
        <f>'2020'!B81</f>
        <v>126500</v>
      </c>
      <c r="C36" s="101">
        <f>'2020'!D81</f>
        <v>627270.41520000005</v>
      </c>
      <c r="D36" s="100">
        <f>'2020'!E81</f>
        <v>9.7588296193207857E-2</v>
      </c>
      <c r="E36" s="100">
        <f>'2020'!F81</f>
        <v>8.8321557637658726E-2</v>
      </c>
    </row>
    <row r="37" spans="1:11" x14ac:dyDescent="0.2">
      <c r="A37" s="98">
        <v>44166</v>
      </c>
      <c r="B37" s="101">
        <f>'2020'!B92</f>
        <v>155050</v>
      </c>
      <c r="C37" s="101">
        <f>'2020'!D92</f>
        <v>725491.91520000016</v>
      </c>
      <c r="D37" s="100">
        <f>'2020'!E92</f>
        <v>0.11961316462258402</v>
      </c>
      <c r="E37" s="100">
        <f>'2020'!F92</f>
        <v>0.10215143971609428</v>
      </c>
      <c r="F37" s="99">
        <f>SUM(B26:B37)</f>
        <v>1296262</v>
      </c>
      <c r="G37" s="99">
        <f>SUM(C26:C37)</f>
        <v>7102121.2938000001</v>
      </c>
      <c r="J37" s="99">
        <f>G37-G25</f>
        <v>-764865.83699999936</v>
      </c>
      <c r="K37" s="99">
        <f>F37-F25</f>
        <v>-106404</v>
      </c>
    </row>
    <row r="38" spans="1:11" x14ac:dyDescent="0.2">
      <c r="A38" s="98">
        <v>44197</v>
      </c>
      <c r="B38" s="174">
        <f>'2021'!C12</f>
        <v>138053</v>
      </c>
      <c r="C38" s="175">
        <f>'2021'!E12</f>
        <v>673585.40920899995</v>
      </c>
      <c r="D38" s="100">
        <f>'2021'!F12</f>
        <v>0.10720106849304431</v>
      </c>
      <c r="E38" s="100">
        <f>'2021'!G12</f>
        <v>0.18203276454282258</v>
      </c>
    </row>
    <row r="39" spans="1:11" x14ac:dyDescent="0.2">
      <c r="A39" s="98">
        <v>44228</v>
      </c>
      <c r="B39" s="174">
        <f>'2021'!C23</f>
        <v>165041</v>
      </c>
      <c r="C39" s="175">
        <f>'2021'!E23</f>
        <v>825433.91186700005</v>
      </c>
      <c r="D39" s="100">
        <f>'2021'!F23</f>
        <v>0.12815782014994623</v>
      </c>
      <c r="E39" s="100">
        <f>'2021'!G23</f>
        <v>0.2230689900201285</v>
      </c>
    </row>
    <row r="40" spans="1:11" x14ac:dyDescent="0.2">
      <c r="A40" s="98">
        <v>44256</v>
      </c>
      <c r="B40" s="174">
        <f>'2021'!C33</f>
        <v>132036</v>
      </c>
      <c r="C40" s="175">
        <f>'2021'!E33</f>
        <v>692991.04501500004</v>
      </c>
      <c r="D40" s="100">
        <f>'2021'!F33</f>
        <v>0.10252874098750189</v>
      </c>
      <c r="E40" s="100">
        <f>'2021'!G33</f>
        <v>0.18727703124632139</v>
      </c>
    </row>
    <row r="41" spans="1:11" x14ac:dyDescent="0.2">
      <c r="A41" s="98">
        <v>44287</v>
      </c>
      <c r="B41" s="174">
        <f>'2021'!C42</f>
        <v>119474</v>
      </c>
      <c r="C41" s="175">
        <f>'2021'!E42</f>
        <v>0</v>
      </c>
      <c r="D41" s="100">
        <f>'2021'!F42</f>
        <v>9.2774082831506566E-2</v>
      </c>
      <c r="E41" s="100">
        <f>'2021'!G42</f>
        <v>0</v>
      </c>
    </row>
    <row r="42" spans="1:11" x14ac:dyDescent="0.2">
      <c r="A42" s="98">
        <v>44317</v>
      </c>
      <c r="B42" s="174">
        <f>'2021'!C50</f>
        <v>84499</v>
      </c>
      <c r="C42" s="175">
        <f>'2021'!E50</f>
        <v>0</v>
      </c>
      <c r="D42" s="100">
        <f>'2021'!F50</f>
        <v>6.5615257086725762E-2</v>
      </c>
      <c r="E42" s="100">
        <f>'2021'!G50</f>
        <v>0</v>
      </c>
    </row>
    <row r="43" spans="1:11" x14ac:dyDescent="0.2">
      <c r="A43" s="98">
        <v>44348</v>
      </c>
      <c r="B43" s="174">
        <f>'2021'!C57</f>
        <v>80039</v>
      </c>
      <c r="C43" s="175">
        <f>'2021'!E57</f>
        <v>0</v>
      </c>
      <c r="D43" s="100">
        <f>'2021'!F57</f>
        <v>6.2151972946004608E-2</v>
      </c>
      <c r="E43" s="100">
        <f>'2021'!G57</f>
        <v>0</v>
      </c>
    </row>
    <row r="44" spans="1:11" x14ac:dyDescent="0.2">
      <c r="A44" s="98">
        <v>44378</v>
      </c>
      <c r="B44" s="174">
        <f>'2021'!C63</f>
        <v>74536</v>
      </c>
      <c r="C44" s="175">
        <f>'2021'!E63</f>
        <v>0</v>
      </c>
      <c r="D44" s="100">
        <f>'2021'!F63</f>
        <v>5.7878777289863681E-2</v>
      </c>
      <c r="E44" s="100">
        <f>'2021'!G63</f>
        <v>0</v>
      </c>
    </row>
    <row r="45" spans="1:11" x14ac:dyDescent="0.2">
      <c r="A45" s="98">
        <v>44409</v>
      </c>
      <c r="B45" s="174">
        <f>'2021'!C72</f>
        <v>102044</v>
      </c>
      <c r="C45" s="175">
        <f>'2021'!E72</f>
        <v>0</v>
      </c>
      <c r="D45" s="100">
        <f>'2021'!F72</f>
        <v>7.92393199228138E-2</v>
      </c>
      <c r="E45" s="100">
        <f>'2021'!G72</f>
        <v>0</v>
      </c>
    </row>
    <row r="46" spans="1:11" x14ac:dyDescent="0.2">
      <c r="A46" s="98">
        <v>44440</v>
      </c>
      <c r="B46" s="175">
        <f>'2021'!C80</f>
        <v>76046</v>
      </c>
      <c r="C46" s="175">
        <f>'2021'!E80</f>
        <v>0</v>
      </c>
      <c r="D46" s="100">
        <f>'2021'!F80</f>
        <v>5.9051324162619052E-2</v>
      </c>
      <c r="E46" s="100">
        <f>'2021'!G80</f>
        <v>0</v>
      </c>
    </row>
    <row r="47" spans="1:11" x14ac:dyDescent="0.2">
      <c r="A47" s="98">
        <v>44470</v>
      </c>
      <c r="B47" s="175">
        <f>'2021'!C88</f>
        <v>95502</v>
      </c>
      <c r="C47" s="175">
        <f>'2021'!E88</f>
        <v>348716.32</v>
      </c>
      <c r="D47" s="100">
        <f>'2021'!F88</f>
        <v>7.4159318835684246E-2</v>
      </c>
      <c r="E47" s="100">
        <f>'2021'!G88</f>
        <v>9.4238673972083756E-2</v>
      </c>
    </row>
    <row r="48" spans="1:11" x14ac:dyDescent="0.2">
      <c r="A48" s="98">
        <v>44501</v>
      </c>
      <c r="B48" s="175">
        <f>'2021'!C97</f>
        <v>76024</v>
      </c>
      <c r="C48" s="175">
        <f>'2021'!E97</f>
        <v>448186.48000000004</v>
      </c>
      <c r="D48" s="100">
        <f>'2021'!F97</f>
        <v>5.9034240698247781E-2</v>
      </c>
      <c r="E48" s="100">
        <f>'2021'!G97</f>
        <v>0.12111993946086562</v>
      </c>
    </row>
    <row r="49" spans="1:11" x14ac:dyDescent="0.2">
      <c r="A49" s="98">
        <v>44531</v>
      </c>
      <c r="B49" s="175">
        <f>'2021'!C107</f>
        <v>144501</v>
      </c>
      <c r="C49" s="175">
        <f>'2021'!E107</f>
        <v>711439.41000000015</v>
      </c>
      <c r="D49" s="100">
        <f>'2021'!F107</f>
        <v>0.11220807659604207</v>
      </c>
      <c r="E49" s="100">
        <f>'2021'!G107</f>
        <v>0.19226260075777823</v>
      </c>
      <c r="F49" s="182">
        <f>'2021'!C108</f>
        <v>1287795</v>
      </c>
      <c r="G49" s="182">
        <f>'2020'!D93</f>
        <v>7102121.2938000001</v>
      </c>
      <c r="J49" s="101">
        <f>'2021'!C110</f>
        <v>-8467</v>
      </c>
      <c r="K49" s="9">
        <f>'2021'!E110</f>
        <v>-3401768.7177090002</v>
      </c>
    </row>
    <row r="50" spans="1:11" x14ac:dyDescent="0.2">
      <c r="A50" s="98">
        <v>44562</v>
      </c>
      <c r="B50" s="175">
        <f>'2022'!C15</f>
        <v>162223</v>
      </c>
      <c r="C50" s="175">
        <f>'2022'!E15</f>
        <v>601038.37</v>
      </c>
      <c r="D50" s="100">
        <f>'2022'!F15</f>
        <v>0.13499582670724289</v>
      </c>
      <c r="E50" s="100">
        <f>'2022'!G15</f>
        <v>7.7330363892829768E-2</v>
      </c>
    </row>
    <row r="51" spans="1:11" x14ac:dyDescent="0.2">
      <c r="A51" s="98">
        <v>44593</v>
      </c>
      <c r="B51" s="175">
        <f>'2022'!C24</f>
        <v>102002</v>
      </c>
      <c r="C51" s="175">
        <f>'2022'!E24</f>
        <v>602357.81000000006</v>
      </c>
      <c r="D51" s="100">
        <f>'2022'!F24</f>
        <v>8.4882194977236203E-2</v>
      </c>
      <c r="E51" s="100">
        <f>'2022'!G24</f>
        <v>7.7500124727457945E-2</v>
      </c>
    </row>
    <row r="52" spans="1:11" x14ac:dyDescent="0.2">
      <c r="A52" s="98">
        <v>44621</v>
      </c>
      <c r="B52" s="175">
        <f>'2022'!C35</f>
        <v>136468</v>
      </c>
      <c r="C52" s="175">
        <f>'2022'!E35</f>
        <v>862006.11</v>
      </c>
      <c r="D52" s="100">
        <f>'2022'!F35</f>
        <v>0.11356349271733368</v>
      </c>
      <c r="E52" s="100">
        <f>'2022'!G35</f>
        <v>0.11090680643923388</v>
      </c>
    </row>
    <row r="53" spans="1:11" x14ac:dyDescent="0.2">
      <c r="A53" s="98">
        <v>44652</v>
      </c>
      <c r="B53" s="175">
        <f>'2022'!C42</f>
        <v>97471</v>
      </c>
      <c r="C53" s="175">
        <f>'2022'!E42</f>
        <v>729724.82000000007</v>
      </c>
      <c r="D53" s="100">
        <f>'2022'!F42</f>
        <v>8.1111668659694811E-2</v>
      </c>
      <c r="E53" s="100">
        <f>'2022'!G42</f>
        <v>9.3887326814475591E-2</v>
      </c>
    </row>
    <row r="54" spans="1:11" x14ac:dyDescent="0.2">
      <c r="A54" s="98">
        <v>44682</v>
      </c>
      <c r="B54" s="175">
        <f>'2022'!C50</f>
        <v>101982</v>
      </c>
      <c r="C54" s="175">
        <f>'2022'!E50</f>
        <v>696939.52999999991</v>
      </c>
      <c r="D54" s="100">
        <f>'2022'!F50</f>
        <v>8.4865551735931674E-2</v>
      </c>
      <c r="E54" s="100">
        <f>'2022'!G50</f>
        <v>8.9669129553571994E-2</v>
      </c>
    </row>
    <row r="55" spans="1:11" x14ac:dyDescent="0.2">
      <c r="A55" s="98">
        <v>44713</v>
      </c>
      <c r="B55" s="175">
        <f>'2022'!C57</f>
        <v>92990</v>
      </c>
      <c r="C55" s="175">
        <f>'2022'!E57</f>
        <v>649677.65</v>
      </c>
      <c r="D55" s="100">
        <f>'2022'!F57</f>
        <v>7.7382750445414747E-2</v>
      </c>
      <c r="E55" s="100">
        <f>'2022'!G57</f>
        <v>8.3588355744307133E-2</v>
      </c>
    </row>
    <row r="56" spans="1:11" x14ac:dyDescent="0.2">
      <c r="A56" s="98">
        <v>44743</v>
      </c>
      <c r="B56" s="175">
        <f>'2022'!C64</f>
        <v>79985</v>
      </c>
      <c r="C56" s="175">
        <f>'2022'!E64</f>
        <v>620980.38</v>
      </c>
      <c r="D56" s="100">
        <f>'2022'!F64</f>
        <v>6.6560482787143757E-2</v>
      </c>
      <c r="E56" s="100">
        <f>'2022'!G64</f>
        <v>7.9896128354846468E-2</v>
      </c>
    </row>
    <row r="57" spans="1:11" x14ac:dyDescent="0.2">
      <c r="A57" s="98">
        <v>44774</v>
      </c>
      <c r="B57" s="175">
        <f>'2022'!C81</f>
        <v>143333</v>
      </c>
      <c r="C57" s="175">
        <f>'2022'!E70</f>
        <v>565026.77</v>
      </c>
      <c r="D57" s="100">
        <f>'2022'!F70</f>
        <v>6.7385155393783244E-2</v>
      </c>
      <c r="E57" s="100">
        <f>'2022'!G70</f>
        <v>7.2697065469031916E-2</v>
      </c>
    </row>
    <row r="58" spans="1:11" x14ac:dyDescent="0.2">
      <c r="A58" s="98">
        <v>44805</v>
      </c>
      <c r="B58" s="175">
        <f>'2022'!C81</f>
        <v>143333</v>
      </c>
      <c r="C58" s="175">
        <f>'2022'!E81</f>
        <v>1013664.94</v>
      </c>
      <c r="D58" s="100">
        <f>'2022'!F81</f>
        <v>0.11927628529511379</v>
      </c>
      <c r="E58" s="100">
        <f>'2022'!G81</f>
        <v>0.13041942509527876</v>
      </c>
    </row>
    <row r="59" spans="1:11" x14ac:dyDescent="0.2">
      <c r="A59" s="98">
        <v>44835</v>
      </c>
      <c r="B59" s="175">
        <f>'2022'!C88</f>
        <v>91774</v>
      </c>
      <c r="C59" s="175">
        <f>'2022'!E88</f>
        <v>619899.62</v>
      </c>
      <c r="D59" s="100">
        <f>'2022'!F88</f>
        <v>7.6370841374099288E-2</v>
      </c>
      <c r="E59" s="100">
        <f>'2022'!G88</f>
        <v>7.9757076393686635E-2</v>
      </c>
    </row>
    <row r="60" spans="1:11" x14ac:dyDescent="0.2">
      <c r="A60" s="98">
        <v>44866</v>
      </c>
      <c r="B60" s="175">
        <f>'2022'!C92</f>
        <v>37003</v>
      </c>
      <c r="C60" s="175">
        <f>'2022'!E92</f>
        <v>266803.18</v>
      </c>
      <c r="D60" s="100">
        <f>'2022'!F92</f>
        <v>3.0792492899577178E-2</v>
      </c>
      <c r="E60" s="100">
        <f>'2022'!G92</f>
        <v>3.4327237705579695E-2</v>
      </c>
    </row>
    <row r="61" spans="1:11" x14ac:dyDescent="0.2">
      <c r="A61" s="98">
        <v>44896</v>
      </c>
      <c r="B61" s="175">
        <f>'2022'!C99</f>
        <v>75482</v>
      </c>
      <c r="C61" s="175">
        <f>'2022'!E99</f>
        <v>544227.15</v>
      </c>
      <c r="D61" s="100">
        <f>'2022'!F99</f>
        <v>6.2813257007428708E-2</v>
      </c>
      <c r="E61" s="100">
        <f>'2022'!G99</f>
        <v>7.0020959809700078E-2</v>
      </c>
      <c r="F61" s="182">
        <f>'2022'!C100</f>
        <v>1201689</v>
      </c>
      <c r="G61" s="182">
        <f>'2022'!E100</f>
        <v>7772346.330000001</v>
      </c>
      <c r="J61" s="101">
        <f>'2022'!C102</f>
        <v>-86106</v>
      </c>
      <c r="K61" s="9">
        <f>'2022'!E102</f>
        <v>4071993.7539090011</v>
      </c>
    </row>
    <row r="62" spans="1:11" x14ac:dyDescent="0.2">
      <c r="A62" s="98">
        <v>44927</v>
      </c>
      <c r="B62" s="175">
        <f>'2023'!C16</f>
        <v>183274</v>
      </c>
      <c r="C62" s="175">
        <f>'2023'!E16</f>
        <v>469898.84</v>
      </c>
      <c r="D62" s="100">
        <f>'2023'!F16</f>
        <v>0.12486748406402189</v>
      </c>
      <c r="E62" s="100">
        <f>'2023'!G16</f>
        <v>4.9433222040876156E-2</v>
      </c>
    </row>
    <row r="63" spans="1:11" x14ac:dyDescent="0.2">
      <c r="A63" s="98">
        <v>44958</v>
      </c>
      <c r="B63" s="175">
        <f>'2023'!C25</f>
        <v>115999</v>
      </c>
      <c r="C63" s="175">
        <f>'2023'!E25</f>
        <v>823045.15</v>
      </c>
      <c r="D63" s="100">
        <f>'2023'!F25</f>
        <v>7.9031959164652249E-2</v>
      </c>
      <c r="E63" s="100">
        <f>'2023'!G25</f>
        <v>8.6584111698629049E-2</v>
      </c>
    </row>
    <row r="64" spans="1:11" x14ac:dyDescent="0.2">
      <c r="A64" s="98">
        <v>44986</v>
      </c>
      <c r="B64" s="175">
        <f>'2023'!C35</f>
        <v>107448</v>
      </c>
      <c r="C64" s="175">
        <f>'2023'!E35</f>
        <v>774733.62</v>
      </c>
      <c r="D64" s="100">
        <f>'2023'!F35</f>
        <v>7.3206027192678852E-2</v>
      </c>
      <c r="E64" s="100">
        <f>'2023'!G35</f>
        <v>8.1501752717652531E-2</v>
      </c>
    </row>
    <row r="65" spans="1:11" x14ac:dyDescent="0.2">
      <c r="A65" s="98">
        <v>45017</v>
      </c>
      <c r="B65" s="175">
        <f>'2023'!C42</f>
        <v>89466</v>
      </c>
      <c r="C65" s="175">
        <f>'2023'!E42</f>
        <v>601108.96000000008</v>
      </c>
      <c r="D65" s="100">
        <f>'2023'!F42</f>
        <v>6.0954605286466068E-2</v>
      </c>
      <c r="E65" s="100">
        <f>'2023'!G42</f>
        <v>6.3236488709868158E-2</v>
      </c>
    </row>
    <row r="66" spans="1:11" x14ac:dyDescent="0.2">
      <c r="A66" s="98">
        <v>45047</v>
      </c>
      <c r="B66" s="175">
        <f>'2023'!C66</f>
        <v>353979</v>
      </c>
      <c r="C66" s="175">
        <f>'2023'!E66</f>
        <v>2374647.7800000003</v>
      </c>
      <c r="D66" s="100">
        <f>'2023'!F66</f>
        <v>0.24117150900563311</v>
      </c>
      <c r="E66" s="100">
        <f>'2023'!G66</f>
        <v>0.2498122595442322</v>
      </c>
    </row>
    <row r="67" spans="1:11" x14ac:dyDescent="0.2">
      <c r="A67" s="98">
        <v>45078</v>
      </c>
      <c r="B67" s="175">
        <f>'2023'!C70</f>
        <v>44989</v>
      </c>
      <c r="C67" s="175">
        <f>'2023'!E70</f>
        <v>288833.08999999997</v>
      </c>
      <c r="D67" s="100">
        <f>'2023'!F70</f>
        <v>3.0651719504983143E-2</v>
      </c>
      <c r="E67" s="100">
        <f>'2023'!G70</f>
        <v>3.0385157517567749E-2</v>
      </c>
    </row>
    <row r="68" spans="1:11" x14ac:dyDescent="0.2">
      <c r="A68" s="98">
        <v>45108</v>
      </c>
      <c r="B68" s="175">
        <f>'2023'!C74</f>
        <v>4858</v>
      </c>
      <c r="C68" s="175">
        <f>'2023'!E74</f>
        <v>31394.850000000002</v>
      </c>
      <c r="D68" s="197">
        <f>'2023'!F74</f>
        <v>3.3098324780548158E-3</v>
      </c>
      <c r="E68" s="197">
        <f>'2023'!G74</f>
        <v>3.3027291384460553E-3</v>
      </c>
    </row>
    <row r="69" spans="1:11" x14ac:dyDescent="0.2">
      <c r="A69" s="98">
        <v>45139</v>
      </c>
      <c r="B69" s="175">
        <f>'2023'!C81</f>
        <v>80965</v>
      </c>
      <c r="C69" s="175">
        <f>'2023'!E81</f>
        <v>564528.31000000006</v>
      </c>
      <c r="D69" s="100">
        <f>'2023'!F81</f>
        <v>5.5162739107803248E-2</v>
      </c>
      <c r="E69" s="100">
        <f>'2023'!G81</f>
        <v>5.9388214911512804E-2</v>
      </c>
    </row>
    <row r="70" spans="1:11" x14ac:dyDescent="0.2">
      <c r="A70" s="98">
        <v>45170</v>
      </c>
      <c r="B70" s="175">
        <f>'2023'!C88</f>
        <v>107949</v>
      </c>
      <c r="C70" s="175">
        <f>'2023'!E88</f>
        <v>797966.76</v>
      </c>
      <c r="D70" s="100">
        <f>'2023'!F88</f>
        <v>7.3547366441650747E-2</v>
      </c>
      <c r="E70" s="100">
        <f>'2023'!G88</f>
        <v>8.394587232502751E-2</v>
      </c>
    </row>
    <row r="71" spans="1:11" x14ac:dyDescent="0.2">
      <c r="A71" s="98">
        <v>45200</v>
      </c>
      <c r="B71" s="175">
        <f>'2023'!C97</f>
        <v>104565</v>
      </c>
      <c r="C71" s="175">
        <f>'2023'!E97</f>
        <v>784342.16</v>
      </c>
      <c r="D71" s="100">
        <f>'2023'!F97</f>
        <v>7.124179355039148E-2</v>
      </c>
      <c r="E71" s="100">
        <f>'2023'!G97</f>
        <v>8.251256834620066E-2</v>
      </c>
    </row>
    <row r="72" spans="1:11" x14ac:dyDescent="0.2">
      <c r="A72" s="98">
        <v>45231</v>
      </c>
      <c r="B72" s="175">
        <f>'2023'!C111</f>
        <v>143241</v>
      </c>
      <c r="C72" s="175">
        <f>'2023'!E111</f>
        <v>1081269.8800000001</v>
      </c>
      <c r="D72" s="100">
        <f>'2023'!F111</f>
        <v>9.7592365991982274E-2</v>
      </c>
      <c r="E72" s="100">
        <f>'2023'!G111</f>
        <v>0.11374927859824366</v>
      </c>
    </row>
    <row r="73" spans="1:11" x14ac:dyDescent="0.2">
      <c r="A73" s="98">
        <v>45261</v>
      </c>
      <c r="B73" s="175">
        <f>'2023'!C121</f>
        <v>131015</v>
      </c>
      <c r="C73" s="175">
        <f>'2023'!E121</f>
        <v>913960.16</v>
      </c>
      <c r="D73" s="100">
        <f>'2023'!F121</f>
        <v>8.9262598211682115E-2</v>
      </c>
      <c r="E73" s="100">
        <f>'2023'!G121</f>
        <v>9.6148344451743473E-2</v>
      </c>
      <c r="F73" s="182">
        <f>'2023'!C122</f>
        <v>1467748</v>
      </c>
      <c r="G73" s="182">
        <f>'2023'!E122</f>
        <v>9505729.5600000005</v>
      </c>
      <c r="J73" s="101">
        <f>'2023'!C122-'2022'!C100</f>
        <v>266059</v>
      </c>
      <c r="K73" s="182">
        <f>'2023'!E122-'2022'!E100</f>
        <v>1733383.2299999995</v>
      </c>
    </row>
    <row r="74" spans="1:11" x14ac:dyDescent="0.2">
      <c r="A74" s="98">
        <v>45292</v>
      </c>
      <c r="B74" s="175">
        <f>'2024'!C12</f>
        <v>117553</v>
      </c>
      <c r="C74" s="175">
        <f>'2024'!E12</f>
        <v>797813.29</v>
      </c>
      <c r="D74" s="100">
        <f>'2024'!F12</f>
        <v>8.5017057219250181E-2</v>
      </c>
      <c r="E74" s="100">
        <f>'2024'!G12</f>
        <v>8.4844720572459939E-2</v>
      </c>
    </row>
    <row r="75" spans="1:11" x14ac:dyDescent="0.2">
      <c r="A75" s="98">
        <v>45323</v>
      </c>
      <c r="B75" s="175">
        <f>'2024'!C26</f>
        <v>178549</v>
      </c>
      <c r="C75" s="175">
        <f>'2024'!E26</f>
        <v>1251773.5199999998</v>
      </c>
      <c r="D75" s="100">
        <f>'2024'!F26</f>
        <v>0.12913077972863218</v>
      </c>
      <c r="E75" s="100">
        <f>'2024'!G26</f>
        <v>0.13312184173367753</v>
      </c>
    </row>
    <row r="76" spans="1:11" x14ac:dyDescent="0.2">
      <c r="A76" s="98">
        <v>45352</v>
      </c>
      <c r="B76" s="175">
        <f>'2024'!C41</f>
        <v>70767</v>
      </c>
      <c r="C76" s="175">
        <f>'2024'!E41</f>
        <v>493997.72</v>
      </c>
      <c r="D76" s="100">
        <f>'2024'!F41</f>
        <v>5.1180336428969721E-2</v>
      </c>
      <c r="E76" s="100">
        <f>'2024'!G41</f>
        <v>5.2534971580671837E-2</v>
      </c>
    </row>
    <row r="77" spans="1:11" x14ac:dyDescent="0.2">
      <c r="A77" s="98">
        <v>45383</v>
      </c>
      <c r="B77" s="175">
        <f>'2024'!C49</f>
        <v>101267</v>
      </c>
      <c r="C77" s="175">
        <f>'2024'!E49</f>
        <v>702040.98</v>
      </c>
      <c r="D77" s="100">
        <f>'2024'!F49</f>
        <v>7.3238644130067351E-2</v>
      </c>
      <c r="E77" s="100">
        <f>'2024'!G49</f>
        <v>7.4659662260722598E-2</v>
      </c>
    </row>
    <row r="78" spans="1:11" x14ac:dyDescent="0.2">
      <c r="A78" s="98">
        <v>45413</v>
      </c>
      <c r="B78" s="175">
        <f>'2024'!C61</f>
        <v>174479</v>
      </c>
      <c r="C78" s="175">
        <f>'2024'!E61</f>
        <v>1211354.8500000001</v>
      </c>
      <c r="D78" s="100">
        <f>'2024'!F61</f>
        <v>0.12618726129114147</v>
      </c>
      <c r="E78" s="100">
        <f>'2024'!G61</f>
        <v>0.12882345412213442</v>
      </c>
    </row>
    <row r="79" spans="1:11" x14ac:dyDescent="0.2">
      <c r="A79" s="98">
        <v>45444</v>
      </c>
      <c r="B79" s="175">
        <f>'2024'!C74</f>
        <v>204619</v>
      </c>
      <c r="C79" s="175">
        <f>'2024'!E74</f>
        <v>1389179.3</v>
      </c>
      <c r="D79" s="100">
        <f>'2024'!F74</f>
        <v>0.1479852086390458</v>
      </c>
      <c r="E79" s="100">
        <f>'2024'!G74</f>
        <v>0.14773447749102486</v>
      </c>
    </row>
    <row r="80" spans="1:11" x14ac:dyDescent="0.2">
      <c r="A80" s="98">
        <v>45474</v>
      </c>
      <c r="B80" s="175">
        <f>'2024'!C82</f>
        <v>97378</v>
      </c>
      <c r="C80" s="175">
        <f>'2024'!E82</f>
        <v>674354</v>
      </c>
      <c r="D80" s="100">
        <f>'2024'!F82</f>
        <v>7.042602909237658E-2</v>
      </c>
      <c r="E80" s="100">
        <f>'2024'!G82</f>
        <v>7.1715246429300078E-2</v>
      </c>
    </row>
    <row r="81" spans="1:7" x14ac:dyDescent="0.2">
      <c r="A81" s="98">
        <v>45505</v>
      </c>
      <c r="B81" s="175">
        <f>'2024'!C92</f>
        <v>88512</v>
      </c>
      <c r="C81" s="175">
        <f>'2024'!E92</f>
        <v>596759</v>
      </c>
      <c r="D81" s="100">
        <f>'2024'!F92</f>
        <v>6.4013932171788648E-2</v>
      </c>
      <c r="E81" s="100">
        <f>'2024'!G92</f>
        <v>6.3463282999585799E-2</v>
      </c>
    </row>
    <row r="82" spans="1:7" x14ac:dyDescent="0.2">
      <c r="A82" s="98">
        <v>45536</v>
      </c>
      <c r="B82" s="175">
        <f>'2024'!C100</f>
        <v>86484</v>
      </c>
      <c r="C82" s="175">
        <f>'2024'!E100</f>
        <v>569910</v>
      </c>
      <c r="D82" s="100">
        <f>'2024'!F100</f>
        <v>6.2547235515466496E-2</v>
      </c>
      <c r="E82" s="100">
        <f>'2024'!G100</f>
        <v>6.0607983481261188E-2</v>
      </c>
    </row>
    <row r="83" spans="1:7" x14ac:dyDescent="0.2">
      <c r="A83" s="98">
        <v>45566</v>
      </c>
      <c r="B83" s="175">
        <f>'2024'!C107</f>
        <v>70976</v>
      </c>
      <c r="C83" s="175">
        <f>'2024'!E107</f>
        <v>460395</v>
      </c>
      <c r="D83" s="100">
        <f>'2024'!F107</f>
        <v>5.1331490078462487E-2</v>
      </c>
      <c r="E83" s="100">
        <f>'2024'!G107</f>
        <v>4.8961436989797061E-2</v>
      </c>
    </row>
    <row r="84" spans="1:7" x14ac:dyDescent="0.2">
      <c r="A84" s="98">
        <v>45597</v>
      </c>
      <c r="B84" s="175">
        <f>'2024'!C114</f>
        <v>52114</v>
      </c>
      <c r="C84" s="175">
        <f>'2024'!E114</f>
        <v>337872</v>
      </c>
      <c r="D84" s="100">
        <f>'2024'!F114</f>
        <v>3.7690054017541053E-2</v>
      </c>
      <c r="E84" s="100">
        <f>'2024'!G114</f>
        <v>3.5931534092717585E-2</v>
      </c>
    </row>
    <row r="85" spans="1:7" x14ac:dyDescent="0.2">
      <c r="A85" s="98">
        <v>45627</v>
      </c>
      <c r="B85" s="175">
        <f>'2024'!C127</f>
        <v>140001</v>
      </c>
      <c r="C85" s="175">
        <f>'2024'!E127</f>
        <v>917767</v>
      </c>
      <c r="D85" s="100">
        <f>'2024'!F127</f>
        <v>0.10125197168725804</v>
      </c>
      <c r="E85" s="100">
        <f>'2024'!G127</f>
        <v>9.7601388246647075E-2</v>
      </c>
      <c r="F85" s="182">
        <f>'2024'!C127</f>
        <v>140001</v>
      </c>
      <c r="G85" s="182">
        <f>'2024'!E127</f>
        <v>917767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2"/>
  <sheetViews>
    <sheetView rightToLeft="1" view="pageBreakPreview" zoomScale="115" zoomScaleNormal="124" zoomScaleSheetLayoutView="115" workbookViewId="0">
      <pane ySplit="1" topLeftCell="A81" activePane="bottomLeft" state="frozen"/>
      <selection activeCell="F1" sqref="F1"/>
      <selection pane="bottomLeft" activeCell="H34" sqref="H34"/>
    </sheetView>
  </sheetViews>
  <sheetFormatPr defaultRowHeight="18" x14ac:dyDescent="0.25"/>
  <cols>
    <col min="1" max="1" width="19.625" style="1" customWidth="1"/>
    <col min="2" max="2" width="15.875" style="3" bestFit="1" customWidth="1"/>
    <col min="3" max="3" width="8.375" style="3" bestFit="1" customWidth="1"/>
    <col min="4" max="4" width="16.75" style="3" bestFit="1" customWidth="1"/>
    <col min="5" max="5" width="10.375" bestFit="1" customWidth="1"/>
  </cols>
  <sheetData>
    <row r="1" spans="1:6" s="15" customFormat="1" ht="54.75" thickBot="1" x14ac:dyDescent="0.25">
      <c r="A1" s="16" t="s">
        <v>0</v>
      </c>
      <c r="B1" s="17" t="s">
        <v>5</v>
      </c>
      <c r="C1" s="17" t="s">
        <v>1</v>
      </c>
      <c r="D1" s="17" t="s">
        <v>4</v>
      </c>
      <c r="E1" s="52" t="s">
        <v>10</v>
      </c>
      <c r="F1" s="52" t="s">
        <v>11</v>
      </c>
    </row>
    <row r="2" spans="1:6" x14ac:dyDescent="0.25">
      <c r="A2" s="18">
        <v>43466</v>
      </c>
      <c r="B2" s="27">
        <v>19029</v>
      </c>
      <c r="C2" s="27">
        <v>5.64</v>
      </c>
      <c r="D2" s="78">
        <f t="shared" ref="D2:D12" si="0">C2*B2</f>
        <v>107323.56</v>
      </c>
    </row>
    <row r="3" spans="1:6" x14ac:dyDescent="0.25">
      <c r="A3" s="21">
        <v>43471</v>
      </c>
      <c r="B3" s="28">
        <v>16039</v>
      </c>
      <c r="C3" s="28">
        <v>5.44</v>
      </c>
      <c r="D3" s="79">
        <f t="shared" si="0"/>
        <v>87252.160000000003</v>
      </c>
    </row>
    <row r="4" spans="1:6" x14ac:dyDescent="0.25">
      <c r="A4" s="21">
        <v>43471</v>
      </c>
      <c r="B4" s="28">
        <v>15009</v>
      </c>
      <c r="C4" s="28">
        <v>5.44</v>
      </c>
      <c r="D4" s="79">
        <f t="shared" si="0"/>
        <v>81648.960000000006</v>
      </c>
    </row>
    <row r="5" spans="1:6" x14ac:dyDescent="0.25">
      <c r="A5" s="21">
        <v>43474</v>
      </c>
      <c r="B5" s="28">
        <v>16032</v>
      </c>
      <c r="C5" s="28">
        <v>5.44</v>
      </c>
      <c r="D5" s="79">
        <f t="shared" si="0"/>
        <v>87214.080000000002</v>
      </c>
    </row>
    <row r="6" spans="1:6" x14ac:dyDescent="0.25">
      <c r="A6" s="21">
        <v>43476</v>
      </c>
      <c r="B6" s="28">
        <v>18034</v>
      </c>
      <c r="C6" s="28">
        <v>5.44</v>
      </c>
      <c r="D6" s="79">
        <f t="shared" si="0"/>
        <v>98104.960000000006</v>
      </c>
    </row>
    <row r="7" spans="1:6" x14ac:dyDescent="0.25">
      <c r="A7" s="21">
        <v>43478</v>
      </c>
      <c r="B7" s="28">
        <v>20050</v>
      </c>
      <c r="C7" s="28">
        <v>5.44</v>
      </c>
      <c r="D7" s="79">
        <f t="shared" si="0"/>
        <v>109072.00000000001</v>
      </c>
    </row>
    <row r="8" spans="1:6" x14ac:dyDescent="0.25">
      <c r="A8" s="21">
        <v>43481</v>
      </c>
      <c r="B8" s="28">
        <v>18039</v>
      </c>
      <c r="C8" s="28">
        <v>5.44</v>
      </c>
      <c r="D8" s="79">
        <f t="shared" si="0"/>
        <v>98132.160000000003</v>
      </c>
    </row>
    <row r="9" spans="1:6" x14ac:dyDescent="0.25">
      <c r="A9" s="21">
        <v>43486</v>
      </c>
      <c r="B9" s="28">
        <v>20008</v>
      </c>
      <c r="C9" s="28">
        <v>5.44</v>
      </c>
      <c r="D9" s="79">
        <f t="shared" si="0"/>
        <v>108843.52</v>
      </c>
    </row>
    <row r="10" spans="1:6" x14ac:dyDescent="0.25">
      <c r="A10" s="21">
        <v>43486</v>
      </c>
      <c r="B10" s="28">
        <v>18010</v>
      </c>
      <c r="C10" s="28">
        <v>5.44</v>
      </c>
      <c r="D10" s="79">
        <f t="shared" si="0"/>
        <v>97974.400000000009</v>
      </c>
    </row>
    <row r="11" spans="1:6" x14ac:dyDescent="0.25">
      <c r="A11" s="21">
        <v>43489</v>
      </c>
      <c r="B11" s="28">
        <v>20021</v>
      </c>
      <c r="C11" s="28">
        <v>5.44</v>
      </c>
      <c r="D11" s="79">
        <f t="shared" si="0"/>
        <v>108914.24000000001</v>
      </c>
    </row>
    <row r="12" spans="1:6" ht="18.75" thickBot="1" x14ac:dyDescent="0.3">
      <c r="A12" s="22">
        <v>43493</v>
      </c>
      <c r="B12" s="29">
        <v>20014</v>
      </c>
      <c r="C12" s="29">
        <v>5.44</v>
      </c>
      <c r="D12" s="80">
        <f t="shared" si="0"/>
        <v>108876.16</v>
      </c>
    </row>
    <row r="13" spans="1:6" ht="18.75" thickBot="1" x14ac:dyDescent="0.3">
      <c r="A13" s="68" t="s">
        <v>12</v>
      </c>
      <c r="B13" s="81">
        <f>SUM(B2:B12)</f>
        <v>200285</v>
      </c>
      <c r="C13" s="82"/>
      <c r="D13" s="83">
        <f>SUM(D2:D12)</f>
        <v>1093356.2000000002</v>
      </c>
      <c r="E13" s="77">
        <f>B13/B96</f>
        <v>0.14278880360684582</v>
      </c>
      <c r="F13" s="53">
        <f>D13/D96</f>
        <v>0.13898029599151204</v>
      </c>
    </row>
    <row r="14" spans="1:6" x14ac:dyDescent="0.25">
      <c r="A14" s="18">
        <v>43499</v>
      </c>
      <c r="B14" s="27">
        <v>17999</v>
      </c>
      <c r="C14" s="27">
        <v>5.44</v>
      </c>
      <c r="D14" s="78">
        <f t="shared" ref="D14:D22" si="1">C14*B14</f>
        <v>97914.560000000012</v>
      </c>
    </row>
    <row r="15" spans="1:6" x14ac:dyDescent="0.25">
      <c r="A15" s="21">
        <v>43502</v>
      </c>
      <c r="B15" s="28">
        <v>18533</v>
      </c>
      <c r="C15" s="28">
        <v>5.58</v>
      </c>
      <c r="D15" s="79">
        <f t="shared" si="1"/>
        <v>103414.14</v>
      </c>
    </row>
    <row r="16" spans="1:6" x14ac:dyDescent="0.25">
      <c r="A16" s="21">
        <v>43507</v>
      </c>
      <c r="B16" s="28">
        <v>20022</v>
      </c>
      <c r="C16" s="28">
        <v>5.58</v>
      </c>
      <c r="D16" s="79">
        <f t="shared" si="1"/>
        <v>111722.76</v>
      </c>
    </row>
    <row r="17" spans="1:6" x14ac:dyDescent="0.25">
      <c r="A17" s="21">
        <v>43509</v>
      </c>
      <c r="B17" s="28">
        <v>16496</v>
      </c>
      <c r="C17" s="28">
        <v>5.58</v>
      </c>
      <c r="D17" s="79">
        <f t="shared" si="1"/>
        <v>92047.680000000008</v>
      </c>
    </row>
    <row r="18" spans="1:6" x14ac:dyDescent="0.25">
      <c r="A18" s="21">
        <v>43510</v>
      </c>
      <c r="B18" s="28">
        <v>20042</v>
      </c>
      <c r="C18" s="28">
        <v>5.58</v>
      </c>
      <c r="D18" s="79">
        <f t="shared" si="1"/>
        <v>111834.36</v>
      </c>
    </row>
    <row r="19" spans="1:6" x14ac:dyDescent="0.25">
      <c r="A19" s="21">
        <v>43514</v>
      </c>
      <c r="B19" s="28">
        <v>19986</v>
      </c>
      <c r="C19" s="28">
        <v>5.58</v>
      </c>
      <c r="D19" s="79">
        <f t="shared" si="1"/>
        <v>111521.88</v>
      </c>
    </row>
    <row r="20" spans="1:6" x14ac:dyDescent="0.25">
      <c r="A20" s="21">
        <v>43516</v>
      </c>
      <c r="B20" s="28">
        <v>15500</v>
      </c>
      <c r="C20" s="28">
        <v>5.81</v>
      </c>
      <c r="D20" s="79">
        <f t="shared" si="1"/>
        <v>90055</v>
      </c>
    </row>
    <row r="21" spans="1:6" x14ac:dyDescent="0.25">
      <c r="A21" s="21">
        <v>43521</v>
      </c>
      <c r="B21" s="28">
        <v>25035</v>
      </c>
      <c r="C21" s="28">
        <v>5.58</v>
      </c>
      <c r="D21" s="79">
        <f t="shared" si="1"/>
        <v>139695.29999999999</v>
      </c>
    </row>
    <row r="22" spans="1:6" ht="18.75" thickBot="1" x14ac:dyDescent="0.3">
      <c r="A22" s="22">
        <v>43524</v>
      </c>
      <c r="B22" s="29">
        <v>16015</v>
      </c>
      <c r="C22" s="29">
        <v>5.58</v>
      </c>
      <c r="D22" s="80">
        <f t="shared" si="1"/>
        <v>89363.7</v>
      </c>
    </row>
    <row r="23" spans="1:6" ht="18.75" thickBot="1" x14ac:dyDescent="0.3">
      <c r="A23" s="45" t="s">
        <v>12</v>
      </c>
      <c r="B23" s="54">
        <f>SUM(B14:B22)</f>
        <v>169628</v>
      </c>
      <c r="C23" s="55"/>
      <c r="D23" s="84">
        <f>SUM(D14:D22)</f>
        <v>947569.37999999989</v>
      </c>
      <c r="E23" s="77">
        <f>B23/B96</f>
        <v>0.12093256698315921</v>
      </c>
      <c r="F23" s="56">
        <f>D23/D96</f>
        <v>0.12044882802593841</v>
      </c>
    </row>
    <row r="24" spans="1:6" x14ac:dyDescent="0.25">
      <c r="A24" s="18">
        <v>43527</v>
      </c>
      <c r="B24" s="27">
        <v>17485</v>
      </c>
      <c r="C24" s="27">
        <v>5.71</v>
      </c>
      <c r="D24" s="78">
        <f t="shared" ref="D24:D33" si="2">C24*B24</f>
        <v>99839.35</v>
      </c>
    </row>
    <row r="25" spans="1:6" x14ac:dyDescent="0.25">
      <c r="A25" s="21">
        <v>43530</v>
      </c>
      <c r="B25" s="28">
        <v>19978</v>
      </c>
      <c r="C25" s="28">
        <v>5.71</v>
      </c>
      <c r="D25" s="79">
        <f t="shared" si="2"/>
        <v>114074.38</v>
      </c>
    </row>
    <row r="26" spans="1:6" x14ac:dyDescent="0.25">
      <c r="A26" s="21">
        <v>43535</v>
      </c>
      <c r="B26" s="28">
        <v>19992</v>
      </c>
      <c r="C26" s="28">
        <v>5.71</v>
      </c>
      <c r="D26" s="79">
        <f t="shared" si="2"/>
        <v>114154.31999999999</v>
      </c>
    </row>
    <row r="27" spans="1:6" x14ac:dyDescent="0.25">
      <c r="A27" s="21">
        <v>43538</v>
      </c>
      <c r="B27" s="28">
        <v>19986</v>
      </c>
      <c r="C27" s="28">
        <v>5.71</v>
      </c>
      <c r="D27" s="79">
        <f t="shared" si="2"/>
        <v>114120.06</v>
      </c>
    </row>
    <row r="28" spans="1:6" x14ac:dyDescent="0.25">
      <c r="A28" s="21">
        <v>43538</v>
      </c>
      <c r="B28" s="28">
        <v>-15500</v>
      </c>
      <c r="C28" s="28">
        <v>5.81</v>
      </c>
      <c r="D28" s="79">
        <f t="shared" si="2"/>
        <v>-90055</v>
      </c>
    </row>
    <row r="29" spans="1:6" x14ac:dyDescent="0.25">
      <c r="A29" s="21">
        <v>43538</v>
      </c>
      <c r="B29" s="28">
        <v>15513</v>
      </c>
      <c r="C29" s="28">
        <v>5.58</v>
      </c>
      <c r="D29" s="79">
        <f t="shared" si="2"/>
        <v>86562.540000000008</v>
      </c>
    </row>
    <row r="30" spans="1:6" x14ac:dyDescent="0.25">
      <c r="A30" s="21">
        <v>43541</v>
      </c>
      <c r="B30" s="28">
        <v>20015</v>
      </c>
      <c r="C30" s="28">
        <v>5.71</v>
      </c>
      <c r="D30" s="79">
        <f t="shared" si="2"/>
        <v>114285.65</v>
      </c>
    </row>
    <row r="31" spans="1:6" x14ac:dyDescent="0.25">
      <c r="A31" s="21">
        <v>43546</v>
      </c>
      <c r="B31" s="28">
        <v>17013</v>
      </c>
      <c r="C31" s="28">
        <v>5.71</v>
      </c>
      <c r="D31" s="79">
        <f t="shared" si="2"/>
        <v>97144.23</v>
      </c>
    </row>
    <row r="32" spans="1:6" x14ac:dyDescent="0.25">
      <c r="A32" s="21">
        <v>43549</v>
      </c>
      <c r="B32" s="28">
        <v>15518</v>
      </c>
      <c r="C32" s="28">
        <v>5.71</v>
      </c>
      <c r="D32" s="79">
        <f t="shared" si="2"/>
        <v>88607.78</v>
      </c>
    </row>
    <row r="33" spans="1:6" ht="18.75" thickBot="1" x14ac:dyDescent="0.3">
      <c r="A33" s="22">
        <v>43555</v>
      </c>
      <c r="B33" s="29">
        <v>15997</v>
      </c>
      <c r="C33" s="29">
        <v>5.71</v>
      </c>
      <c r="D33" s="80">
        <f t="shared" si="2"/>
        <v>91342.87</v>
      </c>
    </row>
    <row r="34" spans="1:6" ht="18.75" thickBot="1" x14ac:dyDescent="0.3">
      <c r="A34" s="68" t="s">
        <v>12</v>
      </c>
      <c r="B34" s="81">
        <f>SUM(B24:B33)</f>
        <v>145997</v>
      </c>
      <c r="C34" s="82"/>
      <c r="D34" s="83">
        <f>SUM(D24:D33)</f>
        <v>830076.18</v>
      </c>
      <c r="E34" s="77">
        <f>B34/B96</f>
        <v>0.10408536315844256</v>
      </c>
      <c r="F34" s="56">
        <f>D34/D96</f>
        <v>0.10551386016003167</v>
      </c>
    </row>
    <row r="35" spans="1:6" x14ac:dyDescent="0.25">
      <c r="A35" s="18">
        <v>43558</v>
      </c>
      <c r="B35" s="27">
        <v>19522</v>
      </c>
      <c r="C35" s="27">
        <v>5.66</v>
      </c>
      <c r="D35" s="78">
        <f t="shared" ref="D35:D43" si="3">C35*B35</f>
        <v>110494.52</v>
      </c>
    </row>
    <row r="36" spans="1:6" x14ac:dyDescent="0.25">
      <c r="A36" s="21">
        <v>43563</v>
      </c>
      <c r="B36" s="28">
        <v>19988</v>
      </c>
      <c r="C36" s="28">
        <v>5.66</v>
      </c>
      <c r="D36" s="79">
        <f t="shared" si="3"/>
        <v>113132.08</v>
      </c>
    </row>
    <row r="37" spans="1:6" x14ac:dyDescent="0.25">
      <c r="A37" s="21">
        <v>43565</v>
      </c>
      <c r="B37" s="28">
        <v>500</v>
      </c>
      <c r="C37" s="28">
        <v>5.81</v>
      </c>
      <c r="D37" s="79">
        <f t="shared" si="3"/>
        <v>2905</v>
      </c>
    </row>
    <row r="38" spans="1:6" x14ac:dyDescent="0.25">
      <c r="A38" s="21">
        <v>43569</v>
      </c>
      <c r="B38" s="28">
        <v>17490</v>
      </c>
      <c r="C38" s="28">
        <v>5.66</v>
      </c>
      <c r="D38" s="79">
        <f t="shared" si="3"/>
        <v>98993.400000000009</v>
      </c>
    </row>
    <row r="39" spans="1:6" x14ac:dyDescent="0.25">
      <c r="A39" s="21">
        <v>43574</v>
      </c>
      <c r="B39" s="28">
        <v>21018</v>
      </c>
      <c r="C39" s="28">
        <v>5.66</v>
      </c>
      <c r="D39" s="79">
        <f t="shared" si="3"/>
        <v>118961.88</v>
      </c>
    </row>
    <row r="40" spans="1:6" x14ac:dyDescent="0.25">
      <c r="A40" s="21">
        <v>43578</v>
      </c>
      <c r="B40" s="28">
        <v>15999</v>
      </c>
      <c r="C40" s="28">
        <v>5.66</v>
      </c>
      <c r="D40" s="79">
        <f t="shared" si="3"/>
        <v>90554.34</v>
      </c>
    </row>
    <row r="41" spans="1:6" x14ac:dyDescent="0.25">
      <c r="A41" s="21">
        <v>43583</v>
      </c>
      <c r="B41" s="28">
        <v>11997</v>
      </c>
      <c r="C41" s="28">
        <v>5.66</v>
      </c>
      <c r="D41" s="79">
        <f t="shared" si="3"/>
        <v>67903.02</v>
      </c>
    </row>
    <row r="42" spans="1:6" x14ac:dyDescent="0.25">
      <c r="A42" s="21">
        <v>43583</v>
      </c>
      <c r="B42" s="28">
        <v>-500</v>
      </c>
      <c r="C42" s="28">
        <v>5.81</v>
      </c>
      <c r="D42" s="79">
        <f t="shared" si="3"/>
        <v>-2905</v>
      </c>
    </row>
    <row r="43" spans="1:6" ht="18.75" thickBot="1" x14ac:dyDescent="0.3">
      <c r="A43" s="22">
        <v>43583</v>
      </c>
      <c r="B43" s="29">
        <v>503</v>
      </c>
      <c r="C43" s="29">
        <v>5.71</v>
      </c>
      <c r="D43" s="80">
        <f t="shared" si="3"/>
        <v>2872.13</v>
      </c>
    </row>
    <row r="44" spans="1:6" ht="18.75" thickBot="1" x14ac:dyDescent="0.3">
      <c r="A44" s="68" t="s">
        <v>12</v>
      </c>
      <c r="B44" s="81">
        <f>SUM(B35:B43)</f>
        <v>106517</v>
      </c>
      <c r="C44" s="82"/>
      <c r="D44" s="83">
        <f>SUM(D35:D43)</f>
        <v>602911.37</v>
      </c>
      <c r="E44" s="77">
        <f>B44/B96</f>
        <v>7.5938961948175829E-2</v>
      </c>
      <c r="F44" s="56">
        <f>D44/D96</f>
        <v>7.6638153841582485E-2</v>
      </c>
    </row>
    <row r="45" spans="1:6" x14ac:dyDescent="0.25">
      <c r="A45" s="18">
        <v>43587</v>
      </c>
      <c r="B45" s="27">
        <v>19988</v>
      </c>
      <c r="C45" s="27">
        <v>5.8</v>
      </c>
      <c r="D45" s="78">
        <f>C45*B45</f>
        <v>115930.4</v>
      </c>
    </row>
    <row r="46" spans="1:6" x14ac:dyDescent="0.25">
      <c r="A46" s="21">
        <v>43595</v>
      </c>
      <c r="B46" s="28">
        <v>20013</v>
      </c>
      <c r="C46" s="28">
        <v>5.8</v>
      </c>
      <c r="D46" s="79">
        <f>C46*B46</f>
        <v>116075.4</v>
      </c>
    </row>
    <row r="47" spans="1:6" x14ac:dyDescent="0.25">
      <c r="A47" s="21">
        <v>43604</v>
      </c>
      <c r="B47" s="28">
        <v>20020</v>
      </c>
      <c r="C47" s="28">
        <v>5.8</v>
      </c>
      <c r="D47" s="79">
        <f>C47*B47</f>
        <v>116116</v>
      </c>
    </row>
    <row r="48" spans="1:6" x14ac:dyDescent="0.25">
      <c r="A48" s="21">
        <v>43608</v>
      </c>
      <c r="B48" s="28">
        <v>20013</v>
      </c>
      <c r="C48" s="28">
        <v>5.8</v>
      </c>
      <c r="D48" s="79">
        <f>C48*B48</f>
        <v>116075.4</v>
      </c>
    </row>
    <row r="49" spans="1:6" ht="18.75" thickBot="1" x14ac:dyDescent="0.3">
      <c r="A49" s="22">
        <v>43613</v>
      </c>
      <c r="B49" s="29">
        <v>19982</v>
      </c>
      <c r="C49" s="29">
        <v>5.8</v>
      </c>
      <c r="D49" s="80">
        <f>C49*B49</f>
        <v>115895.59999999999</v>
      </c>
    </row>
    <row r="50" spans="1:6" ht="18.75" thickBot="1" x14ac:dyDescent="0.3">
      <c r="A50" s="68" t="s">
        <v>12</v>
      </c>
      <c r="B50" s="81">
        <f>SUM(B45:B49)</f>
        <v>100016</v>
      </c>
      <c r="C50" s="82"/>
      <c r="D50" s="83">
        <f>SUM(D45:D49)</f>
        <v>580092.79999999993</v>
      </c>
      <c r="E50" s="77">
        <f>B50/B96</f>
        <v>7.1304216399342396E-2</v>
      </c>
      <c r="F50" s="56">
        <f>D50/D96</f>
        <v>7.3737606323122304E-2</v>
      </c>
    </row>
    <row r="51" spans="1:6" x14ac:dyDescent="0.25">
      <c r="A51" s="18">
        <v>43621</v>
      </c>
      <c r="B51" s="27">
        <v>20032</v>
      </c>
      <c r="C51" s="27">
        <v>5.69</v>
      </c>
      <c r="D51" s="78">
        <f>C51*B51</f>
        <v>113982.08</v>
      </c>
    </row>
    <row r="52" spans="1:6" x14ac:dyDescent="0.25">
      <c r="A52" s="21">
        <v>43627</v>
      </c>
      <c r="B52" s="28">
        <v>20017</v>
      </c>
      <c r="C52" s="28">
        <v>5.69</v>
      </c>
      <c r="D52" s="79">
        <f>C52*B52</f>
        <v>113896.73000000001</v>
      </c>
    </row>
    <row r="53" spans="1:6" ht="18.75" thickBot="1" x14ac:dyDescent="0.3">
      <c r="A53" s="22">
        <v>43635</v>
      </c>
      <c r="B53" s="29">
        <v>20011</v>
      </c>
      <c r="C53" s="29">
        <v>5.69</v>
      </c>
      <c r="D53" s="80">
        <f>C53*B53</f>
        <v>113862.59000000001</v>
      </c>
    </row>
    <row r="54" spans="1:6" ht="18.75" thickBot="1" x14ac:dyDescent="0.3">
      <c r="A54" s="68" t="s">
        <v>12</v>
      </c>
      <c r="B54" s="81">
        <f>SUM(B51:B53)</f>
        <v>60060</v>
      </c>
      <c r="C54" s="82"/>
      <c r="D54" s="83">
        <f>SUM(D51:D53)</f>
        <v>341741.4</v>
      </c>
      <c r="E54" s="77">
        <f>B54/B96</f>
        <v>4.2818461415618542E-2</v>
      </c>
      <c r="F54" s="56">
        <f>D54/D96</f>
        <v>4.3439933778720706E-2</v>
      </c>
    </row>
    <row r="55" spans="1:6" x14ac:dyDescent="0.25">
      <c r="A55" s="18">
        <v>43647</v>
      </c>
      <c r="B55" s="27">
        <v>10004</v>
      </c>
      <c r="C55" s="27">
        <v>5.61</v>
      </c>
      <c r="D55" s="78">
        <f t="shared" ref="D55:D61" si="4">C55*B55</f>
        <v>56122.44</v>
      </c>
    </row>
    <row r="56" spans="1:6" x14ac:dyDescent="0.25">
      <c r="A56" s="21">
        <v>43648</v>
      </c>
      <c r="B56" s="28">
        <v>19979</v>
      </c>
      <c r="C56" s="28">
        <v>5.74</v>
      </c>
      <c r="D56" s="79">
        <f t="shared" si="4"/>
        <v>114679.46</v>
      </c>
    </row>
    <row r="57" spans="1:6" x14ac:dyDescent="0.25">
      <c r="A57" s="21">
        <v>43649</v>
      </c>
      <c r="B57" s="28">
        <v>14987</v>
      </c>
      <c r="C57" s="28">
        <v>5.61</v>
      </c>
      <c r="D57" s="79">
        <f t="shared" si="4"/>
        <v>84077.07</v>
      </c>
    </row>
    <row r="58" spans="1:6" x14ac:dyDescent="0.25">
      <c r="A58" s="21">
        <v>43669</v>
      </c>
      <c r="B58" s="28">
        <v>19977</v>
      </c>
      <c r="C58" s="28">
        <v>5.63</v>
      </c>
      <c r="D58" s="79">
        <f t="shared" si="4"/>
        <v>112470.51</v>
      </c>
    </row>
    <row r="59" spans="1:6" x14ac:dyDescent="0.25">
      <c r="A59" s="21">
        <v>43669</v>
      </c>
      <c r="B59" s="28">
        <v>5000</v>
      </c>
      <c r="C59" s="28">
        <v>5.63</v>
      </c>
      <c r="D59" s="79">
        <f t="shared" si="4"/>
        <v>28150</v>
      </c>
    </row>
    <row r="60" spans="1:6" x14ac:dyDescent="0.25">
      <c r="A60" s="21">
        <v>43675</v>
      </c>
      <c r="B60" s="28">
        <v>18013</v>
      </c>
      <c r="C60" s="28">
        <v>5.61</v>
      </c>
      <c r="D60" s="79">
        <f t="shared" si="4"/>
        <v>101052.93000000001</v>
      </c>
    </row>
    <row r="61" spans="1:6" ht="18.75" thickBot="1" x14ac:dyDescent="0.3">
      <c r="A61" s="22">
        <v>43677</v>
      </c>
      <c r="B61" s="29">
        <v>19981</v>
      </c>
      <c r="C61" s="29">
        <v>5.61</v>
      </c>
      <c r="D61" s="80">
        <f t="shared" si="4"/>
        <v>112093.41</v>
      </c>
    </row>
    <row r="62" spans="1:6" ht="18.75" thickBot="1" x14ac:dyDescent="0.3">
      <c r="A62" s="68" t="s">
        <v>12</v>
      </c>
      <c r="B62" s="81">
        <f>SUM(B55:B61)</f>
        <v>107941</v>
      </c>
      <c r="C62" s="82"/>
      <c r="D62" s="83">
        <f>SUM(D55:D61)</f>
        <v>608645.82000000007</v>
      </c>
      <c r="E62" s="77">
        <f>B62/B96</f>
        <v>7.6954171556165185E-2</v>
      </c>
      <c r="F62" s="56">
        <f>D62/D96</f>
        <v>7.7367079655830881E-2</v>
      </c>
    </row>
    <row r="63" spans="1:6" x14ac:dyDescent="0.25">
      <c r="A63" s="18">
        <v>43678</v>
      </c>
      <c r="B63" s="27">
        <v>20024</v>
      </c>
      <c r="C63" s="27">
        <v>5.58</v>
      </c>
      <c r="D63" s="78">
        <f t="shared" ref="D63:D68" si="5">C63*B63</f>
        <v>111733.92</v>
      </c>
    </row>
    <row r="64" spans="1:6" x14ac:dyDescent="0.25">
      <c r="A64" s="21">
        <v>43685</v>
      </c>
      <c r="B64" s="28">
        <v>20018</v>
      </c>
      <c r="C64" s="28">
        <v>5.58</v>
      </c>
      <c r="D64" s="79">
        <f t="shared" si="5"/>
        <v>111700.44</v>
      </c>
    </row>
    <row r="65" spans="1:18" x14ac:dyDescent="0.25">
      <c r="A65" s="21">
        <v>43690</v>
      </c>
      <c r="B65" s="28">
        <v>1004</v>
      </c>
      <c r="C65" s="28">
        <v>5.61</v>
      </c>
      <c r="D65" s="79">
        <f t="shared" si="5"/>
        <v>5632.4400000000005</v>
      </c>
    </row>
    <row r="66" spans="1:18" x14ac:dyDescent="0.25">
      <c r="A66" s="21">
        <v>43695</v>
      </c>
      <c r="B66" s="28">
        <v>18016</v>
      </c>
      <c r="C66" s="28">
        <v>5.66</v>
      </c>
      <c r="D66" s="79">
        <f t="shared" si="5"/>
        <v>101970.56</v>
      </c>
    </row>
    <row r="67" spans="1:18" x14ac:dyDescent="0.25">
      <c r="A67" s="21">
        <v>43698</v>
      </c>
      <c r="B67" s="28">
        <v>17994</v>
      </c>
      <c r="C67" s="28">
        <v>5.58</v>
      </c>
      <c r="D67" s="79">
        <f t="shared" si="5"/>
        <v>100406.52</v>
      </c>
    </row>
    <row r="68" spans="1:18" ht="18.75" thickBot="1" x14ac:dyDescent="0.3">
      <c r="A68" s="22">
        <v>43705</v>
      </c>
      <c r="B68" s="29">
        <v>19482</v>
      </c>
      <c r="C68" s="29">
        <v>5.58</v>
      </c>
      <c r="D68" s="80">
        <f t="shared" si="5"/>
        <v>108709.56</v>
      </c>
    </row>
    <row r="69" spans="1:18" ht="18.75" thickBot="1" x14ac:dyDescent="0.3">
      <c r="A69" s="68" t="s">
        <v>12</v>
      </c>
      <c r="B69" s="81">
        <f>SUM(B63:B68)</f>
        <v>96538</v>
      </c>
      <c r="C69" s="82"/>
      <c r="D69" s="83">
        <f>SUM(D63:D68)</f>
        <v>540153.43999999994</v>
      </c>
      <c r="E69" s="77">
        <f>B69/B96</f>
        <v>6.8824652483199855E-2</v>
      </c>
      <c r="F69" s="56">
        <f>D69/D96</f>
        <v>6.8660775849657615E-2</v>
      </c>
    </row>
    <row r="70" spans="1:18" x14ac:dyDescent="0.25">
      <c r="A70" s="18">
        <v>43717</v>
      </c>
      <c r="B70" s="27">
        <v>20013</v>
      </c>
      <c r="C70" s="27">
        <v>5.49</v>
      </c>
      <c r="D70" s="78">
        <f>C70*B70</f>
        <v>109871.37000000001</v>
      </c>
    </row>
    <row r="71" spans="1:18" x14ac:dyDescent="0.25">
      <c r="A71" s="21">
        <v>43723</v>
      </c>
      <c r="B71" s="28">
        <v>22000</v>
      </c>
      <c r="C71" s="28">
        <v>5.66</v>
      </c>
      <c r="D71" s="79">
        <f>C71*B71</f>
        <v>124520</v>
      </c>
    </row>
    <row r="72" spans="1:18" x14ac:dyDescent="0.25">
      <c r="A72" s="21">
        <v>43726</v>
      </c>
      <c r="B72" s="28">
        <v>16489</v>
      </c>
      <c r="C72" s="28">
        <v>5.49</v>
      </c>
      <c r="D72" s="79">
        <f>C72*B72</f>
        <v>90524.61</v>
      </c>
    </row>
    <row r="73" spans="1:18" ht="18.75" thickBot="1" x14ac:dyDescent="0.3">
      <c r="A73" s="22">
        <v>43733</v>
      </c>
      <c r="B73" s="29">
        <v>22515</v>
      </c>
      <c r="C73" s="29">
        <v>5.49</v>
      </c>
      <c r="D73" s="80">
        <f>C73*B73</f>
        <v>123607.35</v>
      </c>
    </row>
    <row r="74" spans="1:18" ht="18.75" thickBot="1" x14ac:dyDescent="0.3">
      <c r="A74" s="68" t="s">
        <v>12</v>
      </c>
      <c r="B74" s="81">
        <f>SUM(B70:B73)</f>
        <v>81017</v>
      </c>
      <c r="C74" s="82"/>
      <c r="D74" s="83">
        <f>SUM(D70:D73)</f>
        <v>448523.32999999996</v>
      </c>
      <c r="E74" s="77">
        <f>B74/B96</f>
        <v>5.7759295512973152E-2</v>
      </c>
      <c r="F74" s="56">
        <f>D74/D96</f>
        <v>5.7013354991263247E-2</v>
      </c>
    </row>
    <row r="75" spans="1:18" x14ac:dyDescent="0.25">
      <c r="A75" s="18">
        <v>43742</v>
      </c>
      <c r="B75" s="27">
        <v>20021</v>
      </c>
      <c r="C75" s="27">
        <v>5.66</v>
      </c>
      <c r="D75" s="78">
        <f>C75*B75</f>
        <v>113318.86</v>
      </c>
    </row>
    <row r="76" spans="1:18" x14ac:dyDescent="0.25">
      <c r="A76" s="21">
        <v>43748</v>
      </c>
      <c r="B76" s="28">
        <v>18017</v>
      </c>
      <c r="C76" s="28">
        <v>5.66</v>
      </c>
      <c r="D76" s="79">
        <f>C76*B76</f>
        <v>101976.22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x14ac:dyDescent="0.25">
      <c r="A77" s="21">
        <v>43756</v>
      </c>
      <c r="B77" s="28">
        <v>19997</v>
      </c>
      <c r="C77" s="28">
        <v>5.66</v>
      </c>
      <c r="D77" s="79">
        <f>C77*B77</f>
        <v>113183.02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ht="18.75" thickBot="1" x14ac:dyDescent="0.3">
      <c r="A78" s="22">
        <v>43762</v>
      </c>
      <c r="B78" s="29">
        <v>20020</v>
      </c>
      <c r="C78" s="29">
        <v>5.66</v>
      </c>
      <c r="D78" s="80">
        <f>C78*B78</f>
        <v>113313.2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ht="18.75" thickBot="1" x14ac:dyDescent="0.3">
      <c r="A79" s="68" t="s">
        <v>12</v>
      </c>
      <c r="B79" s="81">
        <f>SUM(B75:B78)</f>
        <v>78055</v>
      </c>
      <c r="C79" s="82"/>
      <c r="D79" s="83">
        <f>SUM(D75:D78)</f>
        <v>441791.30000000005</v>
      </c>
      <c r="E79" s="77">
        <f>B79/B96</f>
        <v>5.5647602494107648E-2</v>
      </c>
      <c r="F79" s="56">
        <f>D79/D96</f>
        <v>5.6157623325751381E-2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s="6" customFormat="1" x14ac:dyDescent="0.25">
      <c r="A80" s="18">
        <v>43776</v>
      </c>
      <c r="B80" s="27">
        <v>20025</v>
      </c>
      <c r="C80" s="27">
        <v>5.5808999999999997</v>
      </c>
      <c r="D80" s="78">
        <f>C80*B80</f>
        <v>111757.52249999999</v>
      </c>
    </row>
    <row r="81" spans="1:6" s="6" customFormat="1" x14ac:dyDescent="0.25">
      <c r="A81" s="21">
        <v>43776</v>
      </c>
      <c r="B81" s="28">
        <v>20027</v>
      </c>
      <c r="C81" s="28">
        <v>5.5808999999999997</v>
      </c>
      <c r="D81" s="79">
        <f>C81*B81</f>
        <v>111768.68429999999</v>
      </c>
    </row>
    <row r="82" spans="1:6" s="6" customFormat="1" x14ac:dyDescent="0.25">
      <c r="A82" s="21">
        <v>43793</v>
      </c>
      <c r="B82" s="28">
        <v>20000</v>
      </c>
      <c r="C82" s="28">
        <v>5.5808999999999997</v>
      </c>
      <c r="D82" s="79">
        <f>C82*B82</f>
        <v>111618</v>
      </c>
    </row>
    <row r="83" spans="1:6" s="6" customFormat="1" x14ac:dyDescent="0.25">
      <c r="A83" s="21">
        <v>43793</v>
      </c>
      <c r="B83" s="28">
        <v>19013</v>
      </c>
      <c r="C83" s="28">
        <v>5.5808999999999997</v>
      </c>
      <c r="D83" s="79">
        <f>C83*B83</f>
        <v>106109.6517</v>
      </c>
    </row>
    <row r="84" spans="1:6" s="6" customFormat="1" ht="18.75" thickBot="1" x14ac:dyDescent="0.3">
      <c r="A84" s="22">
        <v>43797</v>
      </c>
      <c r="B84" s="29">
        <v>20036</v>
      </c>
      <c r="C84" s="29">
        <v>5.5808999999999997</v>
      </c>
      <c r="D84" s="80">
        <f>C84*B84</f>
        <v>111818.9124</v>
      </c>
    </row>
    <row r="85" spans="1:6" s="6" customFormat="1" ht="18.75" thickBot="1" x14ac:dyDescent="0.3">
      <c r="A85" s="68" t="s">
        <v>12</v>
      </c>
      <c r="B85" s="81">
        <f>SUM(B80:B84)</f>
        <v>99101</v>
      </c>
      <c r="C85" s="82"/>
      <c r="D85" s="83">
        <f>SUM(D80:D84)</f>
        <v>553072.7709</v>
      </c>
      <c r="E85" s="77">
        <f>B85/B96</f>
        <v>7.0651887191961596E-2</v>
      </c>
      <c r="F85" s="56">
        <f>D85/D96</f>
        <v>7.0302996776830565E-2</v>
      </c>
    </row>
    <row r="86" spans="1:6" s="6" customFormat="1" x14ac:dyDescent="0.25">
      <c r="A86" s="18">
        <v>43804</v>
      </c>
      <c r="B86" s="27">
        <v>22513</v>
      </c>
      <c r="C86" s="27">
        <v>5.5808999999999997</v>
      </c>
      <c r="D86" s="78">
        <f t="shared" ref="D86:D94" si="6">C86*B86</f>
        <v>125642.8017</v>
      </c>
    </row>
    <row r="87" spans="1:6" s="6" customFormat="1" x14ac:dyDescent="0.25">
      <c r="A87" s="21">
        <v>43809</v>
      </c>
      <c r="B87" s="28">
        <v>19990</v>
      </c>
      <c r="C87" s="28">
        <v>5.5808999999999997</v>
      </c>
      <c r="D87" s="79">
        <f t="shared" si="6"/>
        <v>111562.19099999999</v>
      </c>
    </row>
    <row r="88" spans="1:6" s="6" customFormat="1" x14ac:dyDescent="0.25">
      <c r="A88" s="21">
        <v>43814</v>
      </c>
      <c r="B88" s="28">
        <v>15991</v>
      </c>
      <c r="C88" s="28">
        <v>5.5808999999999997</v>
      </c>
      <c r="D88" s="79">
        <f t="shared" si="6"/>
        <v>89244.171900000001</v>
      </c>
    </row>
    <row r="89" spans="1:6" s="6" customFormat="1" x14ac:dyDescent="0.25">
      <c r="A89" s="21">
        <v>43818</v>
      </c>
      <c r="B89" s="28">
        <v>16020</v>
      </c>
      <c r="C89" s="28">
        <v>5.5808999999999997</v>
      </c>
      <c r="D89" s="79">
        <f t="shared" si="6"/>
        <v>89406.017999999996</v>
      </c>
    </row>
    <row r="90" spans="1:6" s="6" customFormat="1" x14ac:dyDescent="0.25">
      <c r="A90" s="21">
        <v>43830</v>
      </c>
      <c r="B90" s="28">
        <v>19990</v>
      </c>
      <c r="C90" s="28">
        <v>5.5808999999999997</v>
      </c>
      <c r="D90" s="79">
        <f t="shared" si="6"/>
        <v>111562.19099999999</v>
      </c>
    </row>
    <row r="91" spans="1:6" s="6" customFormat="1" x14ac:dyDescent="0.25">
      <c r="A91" s="21">
        <v>43830</v>
      </c>
      <c r="B91" s="28">
        <v>14992</v>
      </c>
      <c r="C91" s="28">
        <v>5.5808999999999997</v>
      </c>
      <c r="D91" s="79">
        <f t="shared" si="6"/>
        <v>83668.852799999993</v>
      </c>
    </row>
    <row r="92" spans="1:6" s="6" customFormat="1" x14ac:dyDescent="0.25">
      <c r="A92" s="21">
        <v>43830</v>
      </c>
      <c r="B92" s="28">
        <v>16995</v>
      </c>
      <c r="C92" s="28">
        <v>5.5808999999999997</v>
      </c>
      <c r="D92" s="79">
        <f t="shared" si="6"/>
        <v>94847.395499999999</v>
      </c>
    </row>
    <row r="93" spans="1:6" s="6" customFormat="1" x14ac:dyDescent="0.25">
      <c r="A93" s="21">
        <v>43830</v>
      </c>
      <c r="B93" s="28">
        <v>15014</v>
      </c>
      <c r="C93" s="28">
        <v>5.5808999999999997</v>
      </c>
      <c r="D93" s="79">
        <f t="shared" si="6"/>
        <v>83791.632599999997</v>
      </c>
    </row>
    <row r="94" spans="1:6" s="6" customFormat="1" ht="18.75" thickBot="1" x14ac:dyDescent="0.3">
      <c r="A94" s="46">
        <v>43830</v>
      </c>
      <c r="B94" s="47">
        <v>16006</v>
      </c>
      <c r="C94" s="47">
        <v>5.5808999999999997</v>
      </c>
      <c r="D94" s="85">
        <f t="shared" si="6"/>
        <v>89327.885399999999</v>
      </c>
    </row>
    <row r="95" spans="1:6" s="6" customFormat="1" ht="19.5" customHeight="1" thickBot="1" x14ac:dyDescent="0.3">
      <c r="A95" s="86" t="s">
        <v>12</v>
      </c>
      <c r="B95" s="87">
        <f>SUM(B86:B94)</f>
        <v>157511</v>
      </c>
      <c r="C95" s="54"/>
      <c r="D95" s="88">
        <f>SUM(D86:D94)</f>
        <v>879053.13990000007</v>
      </c>
      <c r="E95" s="77">
        <f>B95/B96</f>
        <v>0.1122940172500082</v>
      </c>
      <c r="F95" s="56">
        <f>D95/D96</f>
        <v>0.11173949127975864</v>
      </c>
    </row>
    <row r="96" spans="1:6" s="6" customFormat="1" ht="24" customHeight="1" thickBot="1" x14ac:dyDescent="0.3">
      <c r="A96" s="49" t="s">
        <v>9</v>
      </c>
      <c r="B96" s="44">
        <f>B95+B85+B79+B74+B69+B62+B54+B50+B44+B34+B23+B13</f>
        <v>1402666</v>
      </c>
      <c r="C96" s="50"/>
      <c r="D96" s="51">
        <f>D95+D85+D79+D74+D69+D62+D54+D50+D44+D34+D23+D13</f>
        <v>7866987.1308000004</v>
      </c>
    </row>
    <row r="97" spans="1:10" s="6" customFormat="1" x14ac:dyDescent="0.25">
      <c r="A97" s="4"/>
      <c r="B97" s="5"/>
      <c r="C97" s="5"/>
      <c r="D97" s="5"/>
    </row>
    <row r="98" spans="1:10" s="6" customFormat="1" x14ac:dyDescent="0.25">
      <c r="A98" s="4"/>
      <c r="B98" s="5">
        <f>B96-'2018'!B99</f>
        <v>-7033</v>
      </c>
      <c r="C98" s="5"/>
      <c r="D98" s="102">
        <f>D96-'2018'!D99</f>
        <v>-204751.29919999931</v>
      </c>
    </row>
    <row r="99" spans="1:10" s="6" customFormat="1" x14ac:dyDescent="0.25">
      <c r="A99" s="4"/>
      <c r="B99" s="5"/>
      <c r="C99" s="5"/>
    </row>
    <row r="100" spans="1:10" s="6" customFormat="1" x14ac:dyDescent="0.25">
      <c r="A100" s="7"/>
      <c r="B100" s="5"/>
      <c r="C100" s="5"/>
      <c r="D100" s="5"/>
    </row>
    <row r="101" spans="1:10" x14ac:dyDescent="0.25">
      <c r="E101" s="6"/>
      <c r="F101" s="6"/>
      <c r="G101" s="6"/>
      <c r="H101" s="6"/>
      <c r="I101" s="6"/>
      <c r="J101" s="6"/>
    </row>
    <row r="102" spans="1:10" x14ac:dyDescent="0.25">
      <c r="E102" s="6"/>
      <c r="F102" s="6"/>
      <c r="G102" s="6"/>
      <c r="H102" s="6"/>
      <c r="I102" s="6"/>
      <c r="J102" s="6"/>
    </row>
    <row r="103" spans="1:10" x14ac:dyDescent="0.25">
      <c r="E103" s="6"/>
      <c r="F103" s="6"/>
      <c r="G103" s="6"/>
      <c r="H103" s="6"/>
      <c r="I103" s="6"/>
      <c r="J103" s="6"/>
    </row>
    <row r="104" spans="1:10" x14ac:dyDescent="0.25">
      <c r="E104" s="6"/>
      <c r="F104" s="6"/>
      <c r="G104" s="6"/>
      <c r="H104" s="6"/>
      <c r="I104" s="6"/>
      <c r="J104" s="6"/>
    </row>
    <row r="105" spans="1:10" x14ac:dyDescent="0.25">
      <c r="E105" s="6"/>
      <c r="F105" s="6"/>
      <c r="G105" s="6"/>
      <c r="H105" s="6"/>
      <c r="I105" s="6"/>
      <c r="J105" s="6"/>
    </row>
    <row r="106" spans="1:10" x14ac:dyDescent="0.25">
      <c r="E106" s="6"/>
      <c r="F106" s="6"/>
      <c r="G106" s="6"/>
      <c r="H106" s="6"/>
      <c r="I106" s="6"/>
      <c r="J106" s="6"/>
    </row>
    <row r="107" spans="1:10" x14ac:dyDescent="0.25">
      <c r="E107" s="6"/>
      <c r="F107" s="6"/>
      <c r="G107" s="6"/>
      <c r="H107" s="6"/>
      <c r="I107" s="6"/>
      <c r="J107" s="6"/>
    </row>
    <row r="108" spans="1:10" x14ac:dyDescent="0.25">
      <c r="E108" s="6"/>
      <c r="F108" s="6"/>
      <c r="G108" s="6"/>
      <c r="H108" s="6"/>
      <c r="I108" s="6"/>
      <c r="J108" s="6"/>
    </row>
    <row r="109" spans="1:10" x14ac:dyDescent="0.25">
      <c r="E109" s="6"/>
      <c r="F109" s="6"/>
      <c r="G109" s="6"/>
      <c r="H109" s="6"/>
      <c r="I109" s="6"/>
      <c r="J109" s="6"/>
    </row>
    <row r="110" spans="1:10" x14ac:dyDescent="0.25">
      <c r="E110" s="6"/>
      <c r="F110" s="6"/>
      <c r="G110" s="6"/>
      <c r="H110" s="6"/>
      <c r="I110" s="6"/>
      <c r="J110" s="6"/>
    </row>
    <row r="111" spans="1:10" x14ac:dyDescent="0.25">
      <c r="E111" s="6"/>
      <c r="F111" s="6"/>
      <c r="G111" s="6"/>
      <c r="H111" s="6"/>
      <c r="I111" s="6"/>
      <c r="J111" s="6"/>
    </row>
    <row r="112" spans="1:10" x14ac:dyDescent="0.25">
      <c r="E112" s="6"/>
      <c r="F112" s="6"/>
      <c r="G112" s="6"/>
      <c r="H112" s="6"/>
      <c r="I112" s="6"/>
      <c r="J112" s="6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Header>&amp;L&amp;D&amp;C&amp;"-,מודגש"&amp;14&amp;U&amp;KFF0000צריכת סולר לשנת &amp;A&amp;R&amp;G</oddHeader>
    <oddFooter>&amp;Rערך: ארנון מלאכי - מהנדס ראשי</oddFooter>
  </headerFooter>
  <rowBreaks count="2" manualBreakCount="2">
    <brk id="34" max="16383" man="1"/>
    <brk id="69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5"/>
  <sheetViews>
    <sheetView rightToLeft="1" view="pageBreakPreview" zoomScale="60" zoomScaleNormal="100" workbookViewId="0">
      <pane ySplit="1" topLeftCell="A59" activePane="bottomLeft" state="frozen"/>
      <selection activeCell="F1" sqref="F1"/>
      <selection pane="bottomLeft" activeCell="D93" sqref="D93"/>
    </sheetView>
  </sheetViews>
  <sheetFormatPr defaultRowHeight="18" x14ac:dyDescent="0.25"/>
  <cols>
    <col min="1" max="1" width="18.875" style="1" bestFit="1" customWidth="1"/>
    <col min="2" max="2" width="17.125" style="12" customWidth="1"/>
    <col min="3" max="3" width="15.125" style="3" customWidth="1"/>
    <col min="4" max="4" width="17.75" style="14" bestFit="1" customWidth="1"/>
  </cols>
  <sheetData>
    <row r="1" spans="1:6" s="9" customFormat="1" ht="54.75" thickBot="1" x14ac:dyDescent="0.25">
      <c r="A1" s="34" t="s">
        <v>0</v>
      </c>
      <c r="B1" s="35" t="s">
        <v>3</v>
      </c>
      <c r="C1" s="36" t="s">
        <v>1</v>
      </c>
      <c r="D1" s="37" t="s">
        <v>2</v>
      </c>
      <c r="E1" s="52" t="s">
        <v>10</v>
      </c>
      <c r="F1" s="52" t="s">
        <v>11</v>
      </c>
    </row>
    <row r="2" spans="1:6" s="6" customFormat="1" x14ac:dyDescent="0.25">
      <c r="A2" s="18">
        <v>43842</v>
      </c>
      <c r="B2" s="30">
        <v>15988</v>
      </c>
      <c r="C2" s="38">
        <v>5.6745000000000001</v>
      </c>
      <c r="D2" s="90">
        <f t="shared" ref="D2:D9" si="0">C2*B2</f>
        <v>90723.906000000003</v>
      </c>
    </row>
    <row r="3" spans="1:6" s="6" customFormat="1" x14ac:dyDescent="0.25">
      <c r="A3" s="21">
        <v>43842</v>
      </c>
      <c r="B3" s="11">
        <v>18012</v>
      </c>
      <c r="C3" s="39">
        <v>5.6745000000000001</v>
      </c>
      <c r="D3" s="91">
        <f t="shared" si="0"/>
        <v>102209.094</v>
      </c>
    </row>
    <row r="4" spans="1:6" s="6" customFormat="1" x14ac:dyDescent="0.25">
      <c r="A4" s="21">
        <v>43842</v>
      </c>
      <c r="B4" s="11">
        <v>15994</v>
      </c>
      <c r="C4" s="39">
        <v>5.6745000000000001</v>
      </c>
      <c r="D4" s="91">
        <f t="shared" si="0"/>
        <v>90757.953000000009</v>
      </c>
    </row>
    <row r="5" spans="1:6" s="6" customFormat="1" x14ac:dyDescent="0.25">
      <c r="A5" s="21">
        <v>43845</v>
      </c>
      <c r="B5" s="11">
        <v>22527</v>
      </c>
      <c r="C5" s="39">
        <v>5.6745000000000001</v>
      </c>
      <c r="D5" s="91">
        <f t="shared" si="0"/>
        <v>127829.4615</v>
      </c>
    </row>
    <row r="6" spans="1:6" s="6" customFormat="1" x14ac:dyDescent="0.25">
      <c r="A6" s="21">
        <v>43846</v>
      </c>
      <c r="B6" s="11">
        <v>18018</v>
      </c>
      <c r="C6" s="39">
        <v>5.6745000000000001</v>
      </c>
      <c r="D6" s="91">
        <f t="shared" si="0"/>
        <v>102243.141</v>
      </c>
    </row>
    <row r="7" spans="1:6" s="6" customFormat="1" x14ac:dyDescent="0.25">
      <c r="A7" s="21">
        <v>43853</v>
      </c>
      <c r="B7" s="11">
        <v>18014</v>
      </c>
      <c r="C7" s="39">
        <v>5.6745000000000001</v>
      </c>
      <c r="D7" s="91">
        <f t="shared" si="0"/>
        <v>102220.443</v>
      </c>
    </row>
    <row r="8" spans="1:6" s="6" customFormat="1" x14ac:dyDescent="0.25">
      <c r="A8" s="21">
        <v>43854</v>
      </c>
      <c r="B8" s="11">
        <v>21524</v>
      </c>
      <c r="C8" s="39">
        <v>5.6745000000000001</v>
      </c>
      <c r="D8" s="91">
        <f t="shared" si="0"/>
        <v>122137.93800000001</v>
      </c>
    </row>
    <row r="9" spans="1:6" s="6" customFormat="1" ht="18.75" thickBot="1" x14ac:dyDescent="0.3">
      <c r="A9" s="22">
        <v>43858</v>
      </c>
      <c r="B9" s="31">
        <v>19990</v>
      </c>
      <c r="C9" s="40">
        <v>5.6745000000000001</v>
      </c>
      <c r="D9" s="92">
        <f t="shared" si="0"/>
        <v>113433.255</v>
      </c>
    </row>
    <row r="10" spans="1:6" s="6" customFormat="1" ht="18.75" thickBot="1" x14ac:dyDescent="0.3">
      <c r="A10" s="45" t="s">
        <v>12</v>
      </c>
      <c r="B10" s="57">
        <f>SUM(B2:B9)</f>
        <v>150067</v>
      </c>
      <c r="C10" s="93"/>
      <c r="D10" s="48">
        <f>SUM(D2:D9)</f>
        <v>851555.19149999996</v>
      </c>
      <c r="E10" s="56">
        <f>B10/B93</f>
        <v>0.11576903434645157</v>
      </c>
      <c r="F10" s="53">
        <f>D10/D93</f>
        <v>0.11990152748354065</v>
      </c>
    </row>
    <row r="11" spans="1:6" s="6" customFormat="1" x14ac:dyDescent="0.25">
      <c r="A11" s="18">
        <v>43866</v>
      </c>
      <c r="B11" s="30">
        <v>19988</v>
      </c>
      <c r="C11" s="38">
        <v>5.6745000000000001</v>
      </c>
      <c r="D11" s="90">
        <f t="shared" ref="D11:D18" si="1">C11*B11</f>
        <v>113421.906</v>
      </c>
    </row>
    <row r="12" spans="1:6" s="6" customFormat="1" x14ac:dyDescent="0.25">
      <c r="A12" s="21">
        <v>43866</v>
      </c>
      <c r="B12" s="11">
        <v>20022</v>
      </c>
      <c r="C12" s="39">
        <v>5.6627999999999998</v>
      </c>
      <c r="D12" s="91">
        <f t="shared" si="1"/>
        <v>113380.58159999999</v>
      </c>
    </row>
    <row r="13" spans="1:6" s="6" customFormat="1" x14ac:dyDescent="0.25">
      <c r="A13" s="21">
        <v>43872</v>
      </c>
      <c r="B13" s="11">
        <v>19990</v>
      </c>
      <c r="C13" s="39">
        <v>5.6627999999999998</v>
      </c>
      <c r="D13" s="91">
        <f t="shared" si="1"/>
        <v>113199.372</v>
      </c>
    </row>
    <row r="14" spans="1:6" s="6" customFormat="1" x14ac:dyDescent="0.25">
      <c r="A14" s="21">
        <v>43872</v>
      </c>
      <c r="B14" s="11">
        <v>25026</v>
      </c>
      <c r="C14" s="39">
        <v>5.6627999999999998</v>
      </c>
      <c r="D14" s="91">
        <f t="shared" si="1"/>
        <v>141717.2328</v>
      </c>
    </row>
    <row r="15" spans="1:6" s="6" customFormat="1" x14ac:dyDescent="0.25">
      <c r="A15" s="21">
        <v>43879</v>
      </c>
      <c r="B15" s="11">
        <v>19016</v>
      </c>
      <c r="C15" s="39">
        <v>5.6627999999999998</v>
      </c>
      <c r="D15" s="91">
        <f t="shared" si="1"/>
        <v>107683.8048</v>
      </c>
    </row>
    <row r="16" spans="1:6" s="6" customFormat="1" x14ac:dyDescent="0.25">
      <c r="A16" s="21">
        <v>43880</v>
      </c>
      <c r="B16" s="11">
        <v>16499</v>
      </c>
      <c r="C16" s="39">
        <v>5.6627999999999998</v>
      </c>
      <c r="D16" s="91">
        <f t="shared" si="1"/>
        <v>93430.537199999992</v>
      </c>
    </row>
    <row r="17" spans="1:6" s="6" customFormat="1" x14ac:dyDescent="0.25">
      <c r="A17" s="21">
        <v>43884</v>
      </c>
      <c r="B17" s="11">
        <v>13498</v>
      </c>
      <c r="C17" s="41">
        <v>5.6627999999999998</v>
      </c>
      <c r="D17" s="95">
        <f t="shared" si="1"/>
        <v>76436.474399999992</v>
      </c>
    </row>
    <row r="18" spans="1:6" s="6" customFormat="1" ht="18.75" thickBot="1" x14ac:dyDescent="0.3">
      <c r="A18" s="22">
        <v>43886</v>
      </c>
      <c r="B18" s="31">
        <v>15985</v>
      </c>
      <c r="C18" s="40">
        <v>5.6627999999999998</v>
      </c>
      <c r="D18" s="92">
        <f t="shared" si="1"/>
        <v>90519.857999999993</v>
      </c>
    </row>
    <row r="19" spans="1:6" s="6" customFormat="1" ht="18.75" thickBot="1" x14ac:dyDescent="0.3">
      <c r="A19" s="45" t="s">
        <v>12</v>
      </c>
      <c r="B19" s="57">
        <f>SUM(B11:B18)</f>
        <v>150024</v>
      </c>
      <c r="C19" s="93"/>
      <c r="D19" s="48">
        <f>SUM(D11:D18)</f>
        <v>849789.76679999998</v>
      </c>
      <c r="E19" s="53">
        <f>B19/B93</f>
        <v>0.1157358620402357</v>
      </c>
      <c r="F19" s="53">
        <f>D19/D93</f>
        <v>0.11965295038566129</v>
      </c>
    </row>
    <row r="20" spans="1:6" s="6" customFormat="1" x14ac:dyDescent="0.25">
      <c r="A20" s="18">
        <v>43893</v>
      </c>
      <c r="B20" s="30">
        <v>18008</v>
      </c>
      <c r="C20" s="38">
        <v>5.6627999999999998</v>
      </c>
      <c r="D20" s="90">
        <f t="shared" ref="D20:D26" si="2">C20*B20</f>
        <v>101975.70239999999</v>
      </c>
    </row>
    <row r="21" spans="1:6" s="6" customFormat="1" x14ac:dyDescent="0.25">
      <c r="A21" s="21">
        <v>43894</v>
      </c>
      <c r="B21" s="11">
        <v>17994</v>
      </c>
      <c r="C21" s="39">
        <v>5.6627999999999998</v>
      </c>
      <c r="D21" s="91">
        <f t="shared" si="2"/>
        <v>101896.42319999999</v>
      </c>
    </row>
    <row r="22" spans="1:6" s="6" customFormat="1" x14ac:dyDescent="0.25">
      <c r="A22" s="21">
        <v>43898</v>
      </c>
      <c r="B22" s="11">
        <v>11991</v>
      </c>
      <c r="C22" s="39">
        <v>5.6627999999999998</v>
      </c>
      <c r="D22" s="91">
        <f t="shared" si="2"/>
        <v>67902.6348</v>
      </c>
    </row>
    <row r="23" spans="1:6" s="6" customFormat="1" x14ac:dyDescent="0.25">
      <c r="A23" s="21">
        <v>43900</v>
      </c>
      <c r="B23" s="11">
        <v>9945</v>
      </c>
      <c r="C23" s="39">
        <v>5.6745000000000001</v>
      </c>
      <c r="D23" s="91">
        <f t="shared" si="2"/>
        <v>56432.902500000004</v>
      </c>
    </row>
    <row r="24" spans="1:6" s="6" customFormat="1" x14ac:dyDescent="0.25">
      <c r="A24" s="21">
        <v>43900</v>
      </c>
      <c r="B24" s="11">
        <v>6058</v>
      </c>
      <c r="C24" s="39">
        <v>5.5808999999999997</v>
      </c>
      <c r="D24" s="91">
        <f t="shared" si="2"/>
        <v>33809.092199999999</v>
      </c>
    </row>
    <row r="25" spans="1:6" s="6" customFormat="1" x14ac:dyDescent="0.25">
      <c r="A25" s="21">
        <v>43915</v>
      </c>
      <c r="B25" s="11">
        <v>-22000</v>
      </c>
      <c r="C25" s="39">
        <v>5.6627999999999998</v>
      </c>
      <c r="D25" s="91">
        <f t="shared" si="2"/>
        <v>-124581.59999999999</v>
      </c>
    </row>
    <row r="26" spans="1:6" s="6" customFormat="1" ht="18.75" thickBot="1" x14ac:dyDescent="0.3">
      <c r="A26" s="22">
        <v>43915</v>
      </c>
      <c r="B26" s="31">
        <v>22000</v>
      </c>
      <c r="C26" s="40">
        <v>5.6627999999999998</v>
      </c>
      <c r="D26" s="92">
        <f t="shared" si="2"/>
        <v>124581.59999999999</v>
      </c>
    </row>
    <row r="27" spans="1:6" s="6" customFormat="1" ht="18.75" thickBot="1" x14ac:dyDescent="0.3">
      <c r="A27" s="45" t="s">
        <v>12</v>
      </c>
      <c r="B27" s="57">
        <f>SUM(B20:B26)</f>
        <v>63996</v>
      </c>
      <c r="C27" s="93"/>
      <c r="D27" s="48">
        <f>SUM(D20:D26)</f>
        <v>362016.75510000001</v>
      </c>
      <c r="E27" s="53">
        <f>B27/B93</f>
        <v>4.9369649037000238E-2</v>
      </c>
      <c r="F27" s="53">
        <f>D27/D93</f>
        <v>5.0973045956851357E-2</v>
      </c>
    </row>
    <row r="28" spans="1:6" s="6" customFormat="1" x14ac:dyDescent="0.25">
      <c r="A28" s="18">
        <v>43926</v>
      </c>
      <c r="B28" s="30">
        <v>7723</v>
      </c>
      <c r="C28" s="38">
        <v>5.6627999999999998</v>
      </c>
      <c r="D28" s="90">
        <f t="shared" ref="D28:D35" si="3">C28*B28</f>
        <v>43733.804400000001</v>
      </c>
    </row>
    <row r="29" spans="1:6" s="6" customFormat="1" x14ac:dyDescent="0.25">
      <c r="A29" s="21">
        <v>43933</v>
      </c>
      <c r="B29" s="11">
        <v>21500</v>
      </c>
      <c r="C29" s="39">
        <v>5.6627999999999998</v>
      </c>
      <c r="D29" s="91">
        <f t="shared" si="3"/>
        <v>121750.2</v>
      </c>
    </row>
    <row r="30" spans="1:6" s="6" customFormat="1" x14ac:dyDescent="0.25">
      <c r="A30" s="21">
        <v>43933</v>
      </c>
      <c r="B30" s="11">
        <v>24979</v>
      </c>
      <c r="C30" s="39">
        <v>5.6627999999999998</v>
      </c>
      <c r="D30" s="91">
        <f t="shared" si="3"/>
        <v>141451.08119999999</v>
      </c>
    </row>
    <row r="31" spans="1:6" s="6" customFormat="1" x14ac:dyDescent="0.25">
      <c r="A31" s="21">
        <v>43933</v>
      </c>
      <c r="B31" s="11">
        <v>19986</v>
      </c>
      <c r="C31" s="39">
        <v>5.6627999999999998</v>
      </c>
      <c r="D31" s="91">
        <f t="shared" si="3"/>
        <v>113176.7208</v>
      </c>
    </row>
    <row r="32" spans="1:6" s="6" customFormat="1" x14ac:dyDescent="0.25">
      <c r="A32" s="21">
        <v>43933</v>
      </c>
      <c r="B32" s="11">
        <v>17992</v>
      </c>
      <c r="C32" s="39">
        <v>5.6627999999999998</v>
      </c>
      <c r="D32" s="91">
        <f t="shared" si="3"/>
        <v>101885.09759999999</v>
      </c>
    </row>
    <row r="33" spans="1:6" s="6" customFormat="1" x14ac:dyDescent="0.25">
      <c r="A33" s="21">
        <v>43933</v>
      </c>
      <c r="B33" s="11">
        <v>20003</v>
      </c>
      <c r="C33" s="39">
        <v>5.6627999999999998</v>
      </c>
      <c r="D33" s="91">
        <f t="shared" si="3"/>
        <v>113272.9884</v>
      </c>
    </row>
    <row r="34" spans="1:6" s="6" customFormat="1" x14ac:dyDescent="0.25">
      <c r="A34" s="21">
        <v>43942</v>
      </c>
      <c r="B34" s="11">
        <v>19983</v>
      </c>
      <c r="C34" s="39">
        <v>5.6627999999999998</v>
      </c>
      <c r="D34" s="91">
        <f t="shared" si="3"/>
        <v>113159.73239999999</v>
      </c>
    </row>
    <row r="35" spans="1:6" s="6" customFormat="1" ht="18.75" thickBot="1" x14ac:dyDescent="0.3">
      <c r="A35" s="22">
        <v>43945</v>
      </c>
      <c r="B35" s="31">
        <v>20999</v>
      </c>
      <c r="C35" s="40">
        <v>5.6627999999999998</v>
      </c>
      <c r="D35" s="92">
        <f t="shared" si="3"/>
        <v>118913.1372</v>
      </c>
    </row>
    <row r="36" spans="1:6" s="6" customFormat="1" ht="18.75" thickBot="1" x14ac:dyDescent="0.3">
      <c r="A36" s="45" t="s">
        <v>12</v>
      </c>
      <c r="B36" s="57">
        <f>SUM(B28:B35)</f>
        <v>153165</v>
      </c>
      <c r="C36" s="58"/>
      <c r="D36" s="48">
        <f>SUM(D28:D35)</f>
        <v>867342.76199999999</v>
      </c>
      <c r="E36" s="56">
        <f>B36/B93</f>
        <v>0.11815898329195795</v>
      </c>
      <c r="F36" s="53">
        <f>D36/D93</f>
        <v>0.12212446480703894</v>
      </c>
    </row>
    <row r="37" spans="1:6" s="6" customFormat="1" x14ac:dyDescent="0.25">
      <c r="A37" s="18">
        <v>43956</v>
      </c>
      <c r="B37" s="30">
        <v>21480</v>
      </c>
      <c r="C37" s="38">
        <v>5.6627999999999998</v>
      </c>
      <c r="D37" s="90">
        <f>C37*B37</f>
        <v>121636.944</v>
      </c>
    </row>
    <row r="38" spans="1:6" s="6" customFormat="1" x14ac:dyDescent="0.25">
      <c r="A38" s="21">
        <v>43965</v>
      </c>
      <c r="B38" s="11">
        <v>21506</v>
      </c>
      <c r="C38" s="39">
        <v>5.6627999999999998</v>
      </c>
      <c r="D38" s="91">
        <f>C38*B38</f>
        <v>121784.1768</v>
      </c>
    </row>
    <row r="39" spans="1:6" s="6" customFormat="1" x14ac:dyDescent="0.25">
      <c r="A39" s="21">
        <v>43969</v>
      </c>
      <c r="B39" s="11">
        <v>20985</v>
      </c>
      <c r="C39" s="39">
        <v>5.6627999999999998</v>
      </c>
      <c r="D39" s="91">
        <f>C39*B39</f>
        <v>118833.85799999999</v>
      </c>
    </row>
    <row r="40" spans="1:6" s="6" customFormat="1" x14ac:dyDescent="0.25">
      <c r="A40" s="21">
        <v>43975</v>
      </c>
      <c r="B40" s="11">
        <v>2496</v>
      </c>
      <c r="C40" s="39">
        <v>5.6627999999999998</v>
      </c>
      <c r="D40" s="91">
        <f>C40*B40</f>
        <v>14134.3488</v>
      </c>
    </row>
    <row r="41" spans="1:6" s="6" customFormat="1" ht="18.75" thickBot="1" x14ac:dyDescent="0.3">
      <c r="A41" s="22">
        <v>43976</v>
      </c>
      <c r="B41" s="31">
        <v>15002</v>
      </c>
      <c r="C41" s="40">
        <v>5.6627999999999998</v>
      </c>
      <c r="D41" s="92">
        <f>C41*B41</f>
        <v>84953.325599999996</v>
      </c>
    </row>
    <row r="42" spans="1:6" s="6" customFormat="1" ht="18.75" thickBot="1" x14ac:dyDescent="0.3">
      <c r="A42" s="45" t="s">
        <v>12</v>
      </c>
      <c r="B42" s="57">
        <f>SUM(B37:B41)</f>
        <v>81469</v>
      </c>
      <c r="C42" s="58"/>
      <c r="D42" s="48">
        <f>SUM(D37:D41)</f>
        <v>461342.65319999994</v>
      </c>
      <c r="E42" s="56">
        <f>B42/B93</f>
        <v>6.2849177095371148E-2</v>
      </c>
      <c r="F42" s="53">
        <f>D42/D93</f>
        <v>6.495843060336666E-2</v>
      </c>
    </row>
    <row r="43" spans="1:6" s="6" customFormat="1" x14ac:dyDescent="0.25">
      <c r="A43" s="18">
        <v>43983</v>
      </c>
      <c r="B43" s="30">
        <v>24984</v>
      </c>
      <c r="C43" s="38">
        <v>5.6627999999999998</v>
      </c>
      <c r="D43" s="90">
        <f t="shared" ref="D43:D48" si="4">C43*B43</f>
        <v>141479.3952</v>
      </c>
    </row>
    <row r="44" spans="1:6" s="6" customFormat="1" x14ac:dyDescent="0.25">
      <c r="A44" s="21">
        <v>43986</v>
      </c>
      <c r="B44" s="11">
        <v>3997</v>
      </c>
      <c r="C44" s="39">
        <v>5.6627999999999998</v>
      </c>
      <c r="D44" s="91">
        <f t="shared" si="4"/>
        <v>22634.211599999999</v>
      </c>
    </row>
    <row r="45" spans="1:6" s="6" customFormat="1" x14ac:dyDescent="0.25">
      <c r="A45" s="21">
        <v>43990</v>
      </c>
      <c r="B45" s="11">
        <v>20001</v>
      </c>
      <c r="C45" s="39">
        <v>5.6627999999999998</v>
      </c>
      <c r="D45" s="91">
        <f t="shared" si="4"/>
        <v>113261.66279999999</v>
      </c>
    </row>
    <row r="46" spans="1:6" s="6" customFormat="1" x14ac:dyDescent="0.25">
      <c r="A46" s="21">
        <v>43996</v>
      </c>
      <c r="B46" s="11">
        <v>20012</v>
      </c>
      <c r="C46" s="39">
        <v>5.6627999999999998</v>
      </c>
      <c r="D46" s="91">
        <f t="shared" si="4"/>
        <v>113323.95359999999</v>
      </c>
    </row>
    <row r="47" spans="1:6" s="6" customFormat="1" x14ac:dyDescent="0.25">
      <c r="A47" s="21">
        <v>44000</v>
      </c>
      <c r="B47" s="11">
        <v>20005</v>
      </c>
      <c r="C47" s="39">
        <v>5.6627999999999998</v>
      </c>
      <c r="D47" s="91">
        <f t="shared" si="4"/>
        <v>113284.314</v>
      </c>
    </row>
    <row r="48" spans="1:6" s="6" customFormat="1" ht="18.75" thickBot="1" x14ac:dyDescent="0.3">
      <c r="A48" s="22">
        <v>44010</v>
      </c>
      <c r="B48" s="31">
        <v>19995</v>
      </c>
      <c r="C48" s="40">
        <v>5.6627999999999998</v>
      </c>
      <c r="D48" s="92">
        <f t="shared" si="4"/>
        <v>113227.686</v>
      </c>
    </row>
    <row r="49" spans="1:6" s="6" customFormat="1" ht="18.75" thickBot="1" x14ac:dyDescent="0.3">
      <c r="A49" s="45" t="s">
        <v>12</v>
      </c>
      <c r="B49" s="57">
        <f>SUM(B43:B48)</f>
        <v>108994</v>
      </c>
      <c r="C49" s="93"/>
      <c r="D49" s="48">
        <f>SUM(D43:D48)</f>
        <v>617211.22320000001</v>
      </c>
      <c r="E49" s="53">
        <f>B49/B93</f>
        <v>8.4083310318438714E-2</v>
      </c>
      <c r="F49" s="53">
        <f>D49/D93</f>
        <v>8.6905193204572864E-2</v>
      </c>
    </row>
    <row r="50" spans="1:6" s="6" customFormat="1" x14ac:dyDescent="0.25">
      <c r="A50" s="18">
        <v>44018</v>
      </c>
      <c r="B50" s="30">
        <v>19482</v>
      </c>
      <c r="C50" s="38">
        <v>5.6627999999999998</v>
      </c>
      <c r="D50" s="90">
        <f>C50*B50</f>
        <v>110322.66959999999</v>
      </c>
    </row>
    <row r="51" spans="1:6" s="6" customFormat="1" x14ac:dyDescent="0.25">
      <c r="A51" s="21">
        <v>44024</v>
      </c>
      <c r="B51" s="11">
        <v>20001</v>
      </c>
      <c r="C51" s="39">
        <v>5.6627999999999998</v>
      </c>
      <c r="D51" s="91">
        <f>C51*B51</f>
        <v>113261.66279999999</v>
      </c>
    </row>
    <row r="52" spans="1:6" s="6" customFormat="1" x14ac:dyDescent="0.25">
      <c r="A52" s="21">
        <v>44029</v>
      </c>
      <c r="B52" s="11">
        <v>19986</v>
      </c>
      <c r="C52" s="39">
        <v>5.6627999999999998</v>
      </c>
      <c r="D52" s="91">
        <f>C52*B52</f>
        <v>113176.7208</v>
      </c>
    </row>
    <row r="53" spans="1:6" s="6" customFormat="1" ht="18.75" thickBot="1" x14ac:dyDescent="0.3">
      <c r="A53" s="22">
        <v>44036</v>
      </c>
      <c r="B53" s="31">
        <v>19014</v>
      </c>
      <c r="C53" s="40">
        <v>5.6627999999999998</v>
      </c>
      <c r="D53" s="92">
        <f>C53*B53</f>
        <v>107672.4792</v>
      </c>
    </row>
    <row r="54" spans="1:6" s="6" customFormat="1" ht="18.75" thickBot="1" x14ac:dyDescent="0.3">
      <c r="A54" s="45" t="s">
        <v>12</v>
      </c>
      <c r="B54" s="57">
        <f>SUM(B50:B53)</f>
        <v>78483</v>
      </c>
      <c r="C54" s="58"/>
      <c r="D54" s="48">
        <f>SUM(D50:D53)</f>
        <v>444433.53239999997</v>
      </c>
      <c r="E54" s="56">
        <f>B54/B93</f>
        <v>6.0545630435822388E-2</v>
      </c>
      <c r="F54" s="53">
        <f>D54/D93</f>
        <v>6.2577575630534635E-2</v>
      </c>
    </row>
    <row r="55" spans="1:6" s="6" customFormat="1" x14ac:dyDescent="0.25">
      <c r="A55" s="18">
        <v>44045</v>
      </c>
      <c r="B55" s="30">
        <v>25013</v>
      </c>
      <c r="C55" s="38">
        <v>5.6627999999999998</v>
      </c>
      <c r="D55" s="32">
        <f>C55*B55</f>
        <v>141643.6164</v>
      </c>
    </row>
    <row r="56" spans="1:6" s="6" customFormat="1" x14ac:dyDescent="0.25">
      <c r="A56" s="21">
        <v>44054</v>
      </c>
      <c r="B56" s="11">
        <v>21503</v>
      </c>
      <c r="C56" s="39">
        <v>5.6627999999999998</v>
      </c>
      <c r="D56" s="13">
        <f>C56*B56</f>
        <v>121767.1884</v>
      </c>
    </row>
    <row r="57" spans="1:6" s="6" customFormat="1" x14ac:dyDescent="0.25">
      <c r="A57" s="21">
        <v>44062</v>
      </c>
      <c r="B57" s="11">
        <v>22506</v>
      </c>
      <c r="C57" s="39">
        <v>5.6627999999999998</v>
      </c>
      <c r="D57" s="13">
        <f>C57*B57</f>
        <v>127446.97679999999</v>
      </c>
    </row>
    <row r="58" spans="1:6" s="6" customFormat="1" ht="18.75" thickBot="1" x14ac:dyDescent="0.3">
      <c r="A58" s="22">
        <v>44070</v>
      </c>
      <c r="B58" s="31">
        <v>19981</v>
      </c>
      <c r="C58" s="40">
        <v>5.6627999999999998</v>
      </c>
      <c r="D58" s="33">
        <f>C58*B58</f>
        <v>113148.4068</v>
      </c>
    </row>
    <row r="59" spans="1:6" s="6" customFormat="1" ht="18.75" thickBot="1" x14ac:dyDescent="0.3">
      <c r="A59" s="45" t="s">
        <v>12</v>
      </c>
      <c r="B59" s="57">
        <f>SUM(B55:B58)</f>
        <v>89003</v>
      </c>
      <c r="C59" s="58"/>
      <c r="D59" s="48">
        <f>SUM(D55:D58)</f>
        <v>504006.18839999998</v>
      </c>
      <c r="E59" s="56">
        <f>B59/B93</f>
        <v>6.8661273723984811E-2</v>
      </c>
      <c r="F59" s="53">
        <f>D59/D93</f>
        <v>7.0965584443057395E-2</v>
      </c>
    </row>
    <row r="60" spans="1:6" s="6" customFormat="1" x14ac:dyDescent="0.25">
      <c r="A60" s="18">
        <v>44075</v>
      </c>
      <c r="B60" s="30">
        <v>-20000</v>
      </c>
      <c r="C60" s="38">
        <v>5.5808999999999997</v>
      </c>
      <c r="D60" s="90">
        <f t="shared" ref="D60:D68" si="5">C60*B60</f>
        <v>-111618</v>
      </c>
    </row>
    <row r="61" spans="1:6" s="6" customFormat="1" x14ac:dyDescent="0.25">
      <c r="A61" s="21">
        <v>44081</v>
      </c>
      <c r="B61" s="11">
        <v>13513</v>
      </c>
      <c r="C61" s="39">
        <v>5.6627999999999998</v>
      </c>
      <c r="D61" s="91">
        <f t="shared" si="5"/>
        <v>76521.416400000002</v>
      </c>
    </row>
    <row r="62" spans="1:6" s="6" customFormat="1" x14ac:dyDescent="0.25">
      <c r="A62" s="21">
        <v>44081</v>
      </c>
      <c r="B62" s="11">
        <v>6498</v>
      </c>
      <c r="C62" s="39">
        <v>5.6627999999999998</v>
      </c>
      <c r="D62" s="91">
        <f t="shared" si="5"/>
        <v>36796.874400000001</v>
      </c>
    </row>
    <row r="63" spans="1:6" s="6" customFormat="1" x14ac:dyDescent="0.25">
      <c r="A63" s="21">
        <v>44087</v>
      </c>
      <c r="B63" s="11">
        <v>25004</v>
      </c>
      <c r="C63" s="39">
        <v>5.6627999999999998</v>
      </c>
      <c r="D63" s="91">
        <f t="shared" si="5"/>
        <v>141592.65119999999</v>
      </c>
    </row>
    <row r="64" spans="1:6" s="6" customFormat="1" x14ac:dyDescent="0.25">
      <c r="A64" s="21">
        <v>44097</v>
      </c>
      <c r="B64" s="11">
        <v>22508</v>
      </c>
      <c r="C64" s="39">
        <v>5.6627999999999998</v>
      </c>
      <c r="D64" s="91">
        <f t="shared" si="5"/>
        <v>127458.3024</v>
      </c>
    </row>
    <row r="65" spans="1:6" s="6" customFormat="1" x14ac:dyDescent="0.25">
      <c r="A65" s="21">
        <v>44103</v>
      </c>
      <c r="B65" s="11">
        <v>3145</v>
      </c>
      <c r="C65" s="39">
        <v>5.6627999999999998</v>
      </c>
      <c r="D65" s="91">
        <f t="shared" si="5"/>
        <v>17809.506000000001</v>
      </c>
    </row>
    <row r="66" spans="1:6" s="6" customFormat="1" x14ac:dyDescent="0.25">
      <c r="A66" s="21">
        <v>44103</v>
      </c>
      <c r="B66" s="11">
        <v>6016</v>
      </c>
      <c r="C66" s="39">
        <v>5.6627999999999998</v>
      </c>
      <c r="D66" s="91">
        <f t="shared" si="5"/>
        <v>34067.404799999997</v>
      </c>
    </row>
    <row r="67" spans="1:6" s="6" customFormat="1" x14ac:dyDescent="0.25">
      <c r="A67" s="21">
        <v>44103</v>
      </c>
      <c r="B67" s="11">
        <v>1971</v>
      </c>
      <c r="C67" s="39">
        <v>5.6627999999999998</v>
      </c>
      <c r="D67" s="91">
        <f t="shared" si="5"/>
        <v>11161.3788</v>
      </c>
    </row>
    <row r="68" spans="1:6" s="6" customFormat="1" ht="18.75" thickBot="1" x14ac:dyDescent="0.3">
      <c r="A68" s="22">
        <v>44103</v>
      </c>
      <c r="B68" s="31">
        <v>2859</v>
      </c>
      <c r="C68" s="40">
        <v>5.6627999999999998</v>
      </c>
      <c r="D68" s="92">
        <f t="shared" si="5"/>
        <v>16189.9452</v>
      </c>
    </row>
    <row r="69" spans="1:6" s="6" customFormat="1" ht="18.75" thickBot="1" x14ac:dyDescent="0.3">
      <c r="A69" s="45" t="s">
        <v>12</v>
      </c>
      <c r="B69" s="57">
        <f>SUM(B60:B68)</f>
        <v>61514</v>
      </c>
      <c r="C69" s="58"/>
      <c r="D69" s="48">
        <f>SUM(D60:D68)</f>
        <v>349979.4792</v>
      </c>
      <c r="E69" s="56">
        <f>B69/B93</f>
        <v>4.7454912664260773E-2</v>
      </c>
      <c r="F69" s="53">
        <f>D69/D93</f>
        <v>4.927816137208535E-2</v>
      </c>
    </row>
    <row r="70" spans="1:6" s="6" customFormat="1" x14ac:dyDescent="0.25">
      <c r="A70" s="18">
        <v>44106</v>
      </c>
      <c r="B70" s="30">
        <v>17991</v>
      </c>
      <c r="C70" s="38">
        <v>5.6627999999999998</v>
      </c>
      <c r="D70" s="90">
        <f>C70*B70</f>
        <v>101879.4348</v>
      </c>
    </row>
    <row r="71" spans="1:6" s="6" customFormat="1" x14ac:dyDescent="0.25">
      <c r="A71" s="21">
        <v>44118</v>
      </c>
      <c r="B71" s="11">
        <v>20005</v>
      </c>
      <c r="C71" s="39">
        <v>5.6627999999999998</v>
      </c>
      <c r="D71" s="91">
        <f>C71*B71</f>
        <v>113284.314</v>
      </c>
    </row>
    <row r="72" spans="1:6" s="6" customFormat="1" x14ac:dyDescent="0.25">
      <c r="A72" s="21">
        <v>44120</v>
      </c>
      <c r="B72" s="11">
        <v>20003</v>
      </c>
      <c r="C72" s="39">
        <v>5.6627999999999998</v>
      </c>
      <c r="D72" s="91">
        <f>C72*B72</f>
        <v>113272.9884</v>
      </c>
    </row>
    <row r="73" spans="1:6" s="6" customFormat="1" ht="18.75" thickBot="1" x14ac:dyDescent="0.3">
      <c r="A73" s="22">
        <v>44126</v>
      </c>
      <c r="B73" s="31">
        <v>19998</v>
      </c>
      <c r="C73" s="40">
        <v>5.6627999999999998</v>
      </c>
      <c r="D73" s="92">
        <f>C73*B73</f>
        <v>113244.6744</v>
      </c>
    </row>
    <row r="74" spans="1:6" s="6" customFormat="1" ht="18.75" thickBot="1" x14ac:dyDescent="0.3">
      <c r="A74" s="45" t="s">
        <v>12</v>
      </c>
      <c r="B74" s="57">
        <f>SUM(B70:B73)</f>
        <v>77997</v>
      </c>
      <c r="C74" s="58"/>
      <c r="D74" s="48">
        <f>SUM(D70:D73)</f>
        <v>441681.41159999999</v>
      </c>
      <c r="E74" s="56">
        <f>B74/B93</f>
        <v>6.0170706230684844E-2</v>
      </c>
      <c r="F74" s="53">
        <f>D74/D93</f>
        <v>6.2190068759537857E-2</v>
      </c>
    </row>
    <row r="75" spans="1:6" s="6" customFormat="1" x14ac:dyDescent="0.25">
      <c r="A75" s="18">
        <v>44136</v>
      </c>
      <c r="B75" s="30">
        <v>19999</v>
      </c>
      <c r="C75" s="38">
        <v>5.6627999999999998</v>
      </c>
      <c r="D75" s="90">
        <f t="shared" ref="D75:D80" si="6">C75*B75</f>
        <v>113250.33719999999</v>
      </c>
    </row>
    <row r="76" spans="1:6" s="6" customFormat="1" x14ac:dyDescent="0.25">
      <c r="A76" s="21">
        <v>44140</v>
      </c>
      <c r="B76" s="11">
        <v>19988</v>
      </c>
      <c r="C76" s="39">
        <v>5.6627999999999998</v>
      </c>
      <c r="D76" s="91">
        <f t="shared" si="6"/>
        <v>113188.04639999999</v>
      </c>
    </row>
    <row r="77" spans="1:6" s="6" customFormat="1" x14ac:dyDescent="0.25">
      <c r="A77" s="21">
        <v>44147</v>
      </c>
      <c r="B77" s="11">
        <v>25010</v>
      </c>
      <c r="C77" s="39">
        <v>4.6332000000000004</v>
      </c>
      <c r="D77" s="91">
        <f t="shared" si="6"/>
        <v>115876.33200000001</v>
      </c>
    </row>
    <row r="78" spans="1:6" s="6" customFormat="1" x14ac:dyDescent="0.25">
      <c r="A78" s="21">
        <v>44157</v>
      </c>
      <c r="B78" s="11">
        <v>25001</v>
      </c>
      <c r="C78" s="39">
        <v>4.6332000000000004</v>
      </c>
      <c r="D78" s="91">
        <f t="shared" si="6"/>
        <v>115834.63320000001</v>
      </c>
    </row>
    <row r="79" spans="1:6" s="6" customFormat="1" x14ac:dyDescent="0.25">
      <c r="A79" s="21">
        <v>44160</v>
      </c>
      <c r="B79" s="11">
        <v>21502</v>
      </c>
      <c r="C79" s="39">
        <v>4.6332000000000004</v>
      </c>
      <c r="D79" s="91">
        <f t="shared" si="6"/>
        <v>99623.066400000011</v>
      </c>
    </row>
    <row r="80" spans="1:6" s="6" customFormat="1" ht="18.75" thickBot="1" x14ac:dyDescent="0.3">
      <c r="A80" s="22">
        <v>44164</v>
      </c>
      <c r="B80" s="31">
        <v>15000</v>
      </c>
      <c r="C80" s="40">
        <v>4.6332000000000004</v>
      </c>
      <c r="D80" s="92">
        <f t="shared" si="6"/>
        <v>69498</v>
      </c>
    </row>
    <row r="81" spans="1:6" s="6" customFormat="1" ht="18.75" thickBot="1" x14ac:dyDescent="0.3">
      <c r="A81" s="45" t="s">
        <v>12</v>
      </c>
      <c r="B81" s="57">
        <f>SUM(B75:B80)</f>
        <v>126500</v>
      </c>
      <c r="C81" s="89"/>
      <c r="D81" s="48">
        <f>SUM(D75:D80)</f>
        <v>627270.41520000005</v>
      </c>
      <c r="E81" s="56">
        <f>B81/B93</f>
        <v>9.7588296193207857E-2</v>
      </c>
      <c r="F81" s="53">
        <f>D81/D93</f>
        <v>8.8321557637658726E-2</v>
      </c>
    </row>
    <row r="82" spans="1:6" s="6" customFormat="1" x14ac:dyDescent="0.25">
      <c r="A82" s="18">
        <v>44166</v>
      </c>
      <c r="B82" s="30">
        <v>15026</v>
      </c>
      <c r="C82" s="94">
        <v>4.6332000000000004</v>
      </c>
      <c r="D82" s="90">
        <f t="shared" ref="D82:D91" si="7">C82*B82</f>
        <v>69618.463200000013</v>
      </c>
    </row>
    <row r="83" spans="1:6" s="6" customFormat="1" x14ac:dyDescent="0.25">
      <c r="A83" s="21">
        <v>44169</v>
      </c>
      <c r="B83" s="11">
        <v>15999</v>
      </c>
      <c r="C83" s="10">
        <v>4.6332000000000004</v>
      </c>
      <c r="D83" s="91">
        <f t="shared" si="7"/>
        <v>74126.566800000001</v>
      </c>
    </row>
    <row r="84" spans="1:6" s="6" customFormat="1" x14ac:dyDescent="0.25">
      <c r="A84" s="21">
        <v>44173</v>
      </c>
      <c r="B84" s="11">
        <v>16009</v>
      </c>
      <c r="C84" s="10">
        <v>4.6332000000000004</v>
      </c>
      <c r="D84" s="91">
        <f t="shared" si="7"/>
        <v>74172.89880000001</v>
      </c>
    </row>
    <row r="85" spans="1:6" s="6" customFormat="1" x14ac:dyDescent="0.25">
      <c r="A85" s="21">
        <v>44179</v>
      </c>
      <c r="B85" s="11">
        <v>16003</v>
      </c>
      <c r="C85" s="10">
        <v>4.6332000000000004</v>
      </c>
      <c r="D85" s="91">
        <f t="shared" si="7"/>
        <v>74145.099600000001</v>
      </c>
    </row>
    <row r="86" spans="1:6" s="6" customFormat="1" x14ac:dyDescent="0.25">
      <c r="A86" s="21">
        <v>44181</v>
      </c>
      <c r="B86" s="11">
        <v>16006</v>
      </c>
      <c r="C86" s="10">
        <v>4.6332000000000004</v>
      </c>
      <c r="D86" s="91">
        <f t="shared" si="7"/>
        <v>74158.999200000006</v>
      </c>
    </row>
    <row r="87" spans="1:6" s="6" customFormat="1" x14ac:dyDescent="0.25">
      <c r="A87" s="21">
        <v>44188</v>
      </c>
      <c r="B87" s="11">
        <v>15001</v>
      </c>
      <c r="C87" s="10">
        <v>4.7267999999999999</v>
      </c>
      <c r="D87" s="91">
        <f t="shared" si="7"/>
        <v>70906.726800000004</v>
      </c>
    </row>
    <row r="88" spans="1:6" s="6" customFormat="1" x14ac:dyDescent="0.25">
      <c r="A88" s="21">
        <v>44189</v>
      </c>
      <c r="B88" s="11">
        <v>18006</v>
      </c>
      <c r="C88" s="10">
        <v>4.7267999999999999</v>
      </c>
      <c r="D88" s="91">
        <f t="shared" si="7"/>
        <v>85110.760800000004</v>
      </c>
    </row>
    <row r="89" spans="1:6" s="6" customFormat="1" x14ac:dyDescent="0.25">
      <c r="A89" s="21">
        <v>44192</v>
      </c>
      <c r="B89" s="11">
        <v>10992</v>
      </c>
      <c r="C89" s="10">
        <v>4.7267999999999999</v>
      </c>
      <c r="D89" s="91">
        <f t="shared" si="7"/>
        <v>51956.9856</v>
      </c>
    </row>
    <row r="90" spans="1:6" s="6" customFormat="1" x14ac:dyDescent="0.25">
      <c r="A90" s="21">
        <v>44193</v>
      </c>
      <c r="B90" s="11">
        <v>14507</v>
      </c>
      <c r="C90" s="10">
        <v>4.7267999999999999</v>
      </c>
      <c r="D90" s="91">
        <f t="shared" si="7"/>
        <v>68571.687600000005</v>
      </c>
    </row>
    <row r="91" spans="1:6" s="6" customFormat="1" ht="18.75" thickBot="1" x14ac:dyDescent="0.3">
      <c r="A91" s="21">
        <v>44196</v>
      </c>
      <c r="B91" s="11">
        <v>17501</v>
      </c>
      <c r="C91" s="10">
        <v>4.7267999999999999</v>
      </c>
      <c r="D91" s="91">
        <f t="shared" si="7"/>
        <v>82723.726800000004</v>
      </c>
    </row>
    <row r="92" spans="1:6" s="6" customFormat="1" ht="18.75" thickBot="1" x14ac:dyDescent="0.3">
      <c r="A92" s="45" t="s">
        <v>12</v>
      </c>
      <c r="B92" s="57">
        <f>SUM(B82:B91)</f>
        <v>155050</v>
      </c>
      <c r="C92" s="89"/>
      <c r="D92" s="48">
        <f>SUM(D82:D91)</f>
        <v>725491.91520000016</v>
      </c>
      <c r="E92" s="53">
        <f>B92/B93</f>
        <v>0.11961316462258402</v>
      </c>
      <c r="F92" s="53">
        <f>D92/D93</f>
        <v>0.10215143971609428</v>
      </c>
    </row>
    <row r="93" spans="1:6" s="6" customFormat="1" ht="24" customHeight="1" thickBot="1" x14ac:dyDescent="0.3">
      <c r="A93" s="49" t="s">
        <v>9</v>
      </c>
      <c r="B93" s="44">
        <f>B92+B81+B74+B69+B59+B54+B49+B42+B36+B27+B19+B10</f>
        <v>1296262</v>
      </c>
      <c r="C93" s="44"/>
      <c r="D93" s="51">
        <f>D92+D81+D74+D69+D59+D54+D49+D42+D36+D27+D19+D10</f>
        <v>7102121.2938000001</v>
      </c>
    </row>
    <row r="95" spans="1:6" x14ac:dyDescent="0.25">
      <c r="B95" s="12">
        <f>B93-'2019'!B96</f>
        <v>-106404</v>
      </c>
      <c r="D95" s="14">
        <f>D93-'2019'!D96</f>
        <v>-764865.83700000029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&amp;L&amp;D&amp;C&amp;"-,מודגש"&amp;14&amp;U&amp;KFF0000צריכת סולר לשנת &amp;A&amp;R&amp;G</oddHeader>
    <oddFooter>&amp;Rערך: ארנון מלאכי - מהנדס ראשי</oddFooter>
  </headerFooter>
  <rowBreaks count="2" manualBreakCount="2">
    <brk id="36" max="16383" man="1"/>
    <brk id="69" max="1638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3"/>
  <sheetViews>
    <sheetView rightToLeft="1" zoomScaleNormal="100" workbookViewId="0">
      <pane ySplit="1" topLeftCell="A89" activePane="bottomLeft" state="frozen"/>
      <selection activeCell="F1" sqref="F1"/>
      <selection pane="bottomLeft" activeCell="E109" sqref="E109"/>
    </sheetView>
  </sheetViews>
  <sheetFormatPr defaultRowHeight="18" x14ac:dyDescent="0.25"/>
  <cols>
    <col min="1" max="1" width="15.375" style="1" customWidth="1"/>
    <col min="2" max="2" width="15.5" style="1" customWidth="1"/>
    <col min="3" max="3" width="17.125" style="12" customWidth="1"/>
    <col min="4" max="4" width="15.625" style="3" bestFit="1" customWidth="1"/>
    <col min="5" max="5" width="17.75" style="14" bestFit="1" customWidth="1"/>
  </cols>
  <sheetData>
    <row r="1" spans="1:7" s="9" customFormat="1" ht="33.75" customHeight="1" x14ac:dyDescent="0.2">
      <c r="A1" s="303" t="s">
        <v>0</v>
      </c>
      <c r="B1" s="304"/>
      <c r="C1" s="297" t="s">
        <v>40</v>
      </c>
      <c r="D1" s="299" t="s">
        <v>1</v>
      </c>
      <c r="E1" s="301" t="s">
        <v>2</v>
      </c>
      <c r="F1" s="305" t="s">
        <v>10</v>
      </c>
      <c r="G1" s="294" t="s">
        <v>11</v>
      </c>
    </row>
    <row r="2" spans="1:7" s="9" customFormat="1" ht="18.75" thickBot="1" x14ac:dyDescent="0.25">
      <c r="A2" s="115" t="s">
        <v>41</v>
      </c>
      <c r="B2" s="116" t="s">
        <v>42</v>
      </c>
      <c r="C2" s="298"/>
      <c r="D2" s="300"/>
      <c r="E2" s="302"/>
      <c r="F2" s="305"/>
      <c r="G2" s="294"/>
    </row>
    <row r="3" spans="1:7" s="6" customFormat="1" ht="18.75" thickBot="1" x14ac:dyDescent="0.3">
      <c r="A3" s="288" t="s">
        <v>29</v>
      </c>
      <c r="B3" s="289"/>
      <c r="C3" s="289"/>
      <c r="D3" s="289"/>
      <c r="E3" s="290"/>
    </row>
    <row r="4" spans="1:7" s="6" customFormat="1" x14ac:dyDescent="0.25">
      <c r="A4" s="120">
        <v>44200</v>
      </c>
      <c r="B4" s="121">
        <v>44222</v>
      </c>
      <c r="C4" s="30">
        <v>20010</v>
      </c>
      <c r="D4" s="94">
        <v>4.8788999999999998</v>
      </c>
      <c r="E4" s="90">
        <f t="shared" ref="E4:E11" si="0">D4*C4</f>
        <v>97626.78899999999</v>
      </c>
    </row>
    <row r="5" spans="1:7" s="6" customFormat="1" x14ac:dyDescent="0.25">
      <c r="A5" s="109">
        <v>44204</v>
      </c>
      <c r="B5" s="117">
        <v>44222</v>
      </c>
      <c r="C5" s="11">
        <v>14990</v>
      </c>
      <c r="D5" s="10">
        <v>4.8818000000000001</v>
      </c>
      <c r="E5" s="91">
        <f t="shared" si="0"/>
        <v>73178.182000000001</v>
      </c>
    </row>
    <row r="6" spans="1:7" s="6" customFormat="1" x14ac:dyDescent="0.25">
      <c r="A6" s="21">
        <v>44208</v>
      </c>
      <c r="B6" s="118">
        <v>44243</v>
      </c>
      <c r="C6" s="11">
        <v>15518</v>
      </c>
      <c r="D6" s="10">
        <v>4.8788530000000003</v>
      </c>
      <c r="E6" s="91">
        <f t="shared" si="0"/>
        <v>75710.040854000006</v>
      </c>
    </row>
    <row r="7" spans="1:7" s="6" customFormat="1" x14ac:dyDescent="0.25">
      <c r="A7" s="21">
        <v>44213</v>
      </c>
      <c r="B7" s="118">
        <v>44243</v>
      </c>
      <c r="C7" s="11">
        <v>19505</v>
      </c>
      <c r="D7" s="10">
        <v>4.8788530000000003</v>
      </c>
      <c r="E7" s="91">
        <f t="shared" si="0"/>
        <v>95162.027765000006</v>
      </c>
    </row>
    <row r="8" spans="1:7" s="6" customFormat="1" x14ac:dyDescent="0.25">
      <c r="A8" s="21">
        <v>44216</v>
      </c>
      <c r="B8" s="118">
        <v>44243</v>
      </c>
      <c r="C8" s="11">
        <v>16003</v>
      </c>
      <c r="D8" s="10">
        <v>4.8788530000000003</v>
      </c>
      <c r="E8" s="91">
        <f t="shared" si="0"/>
        <v>78076.284559000007</v>
      </c>
    </row>
    <row r="9" spans="1:7" s="6" customFormat="1" x14ac:dyDescent="0.25">
      <c r="A9" s="21">
        <v>44218</v>
      </c>
      <c r="B9" s="21">
        <v>44258</v>
      </c>
      <c r="C9" s="11">
        <v>16004</v>
      </c>
      <c r="D9" s="39">
        <v>4.8788530000000003</v>
      </c>
      <c r="E9" s="91">
        <f t="shared" si="0"/>
        <v>78081.163412000009</v>
      </c>
    </row>
    <row r="10" spans="1:7" s="6" customFormat="1" x14ac:dyDescent="0.25">
      <c r="A10" s="21">
        <v>44221</v>
      </c>
      <c r="B10" s="118">
        <v>44255</v>
      </c>
      <c r="C10" s="11">
        <v>16011</v>
      </c>
      <c r="D10" s="10">
        <v>4.8788530000000003</v>
      </c>
      <c r="E10" s="91">
        <f t="shared" si="0"/>
        <v>78115.315383000008</v>
      </c>
    </row>
    <row r="11" spans="1:7" s="6" customFormat="1" ht="18.75" thickBot="1" x14ac:dyDescent="0.3">
      <c r="A11" s="22">
        <v>44224</v>
      </c>
      <c r="B11" s="122">
        <v>44251</v>
      </c>
      <c r="C11" s="31">
        <v>20012</v>
      </c>
      <c r="D11" s="123">
        <v>4.8788530000000003</v>
      </c>
      <c r="E11" s="92">
        <f t="shared" si="0"/>
        <v>97635.606236000007</v>
      </c>
    </row>
    <row r="12" spans="1:7" s="6" customFormat="1" ht="18.75" thickBot="1" x14ac:dyDescent="0.3">
      <c r="A12" s="295" t="s">
        <v>16</v>
      </c>
      <c r="B12" s="296"/>
      <c r="C12" s="119">
        <f>SUM(C4:C11)</f>
        <v>138053</v>
      </c>
      <c r="D12" s="119"/>
      <c r="E12" s="119">
        <f>SUM(E4:E11)</f>
        <v>673585.40920899995</v>
      </c>
      <c r="F12" s="56">
        <f>C12/C108</f>
        <v>0.10720106849304431</v>
      </c>
      <c r="G12" s="53">
        <f>E12/E108</f>
        <v>0.18203276454282258</v>
      </c>
    </row>
    <row r="13" spans="1:7" s="6" customFormat="1" ht="18.75" thickBot="1" x14ac:dyDescent="0.3">
      <c r="A13" s="291" t="s">
        <v>28</v>
      </c>
      <c r="B13" s="292"/>
      <c r="C13" s="292"/>
      <c r="D13" s="292"/>
      <c r="E13" s="293"/>
    </row>
    <row r="14" spans="1:7" s="6" customFormat="1" x14ac:dyDescent="0.25">
      <c r="A14" s="18">
        <v>44228</v>
      </c>
      <c r="B14" s="124">
        <v>44249</v>
      </c>
      <c r="C14" s="30">
        <v>20008</v>
      </c>
      <c r="D14" s="94">
        <v>5.0013870000000002</v>
      </c>
      <c r="E14" s="90">
        <f>D14*C14</f>
        <v>100067.75109600001</v>
      </c>
    </row>
    <row r="15" spans="1:7" s="6" customFormat="1" x14ac:dyDescent="0.25">
      <c r="A15" s="21">
        <v>44232</v>
      </c>
      <c r="B15" s="118">
        <v>44249</v>
      </c>
      <c r="C15" s="11">
        <v>18004</v>
      </c>
      <c r="D15" s="10">
        <v>5.0013870000000002</v>
      </c>
      <c r="E15" s="91">
        <f t="shared" ref="E15:E22" si="1">D15*C15</f>
        <v>90044.971548000001</v>
      </c>
    </row>
    <row r="16" spans="1:7" s="6" customFormat="1" x14ac:dyDescent="0.25">
      <c r="A16" s="21">
        <v>44236</v>
      </c>
      <c r="B16" s="118">
        <v>44258</v>
      </c>
      <c r="C16" s="11">
        <v>18015</v>
      </c>
      <c r="D16" s="10">
        <v>5.0013870000000002</v>
      </c>
      <c r="E16" s="91">
        <f t="shared" si="1"/>
        <v>90099.986805000008</v>
      </c>
    </row>
    <row r="17" spans="1:7" s="6" customFormat="1" x14ac:dyDescent="0.25">
      <c r="A17" s="21">
        <v>44239</v>
      </c>
      <c r="B17" s="118">
        <v>44267</v>
      </c>
      <c r="C17" s="11">
        <v>15008</v>
      </c>
      <c r="D17" s="10">
        <v>5.0013870000000002</v>
      </c>
      <c r="E17" s="91">
        <f t="shared" si="1"/>
        <v>75060.81609600001</v>
      </c>
    </row>
    <row r="18" spans="1:7" s="6" customFormat="1" x14ac:dyDescent="0.25">
      <c r="A18" s="21">
        <v>44243</v>
      </c>
      <c r="B18" s="118">
        <v>44267</v>
      </c>
      <c r="C18" s="11">
        <v>15989</v>
      </c>
      <c r="D18" s="10">
        <v>5.0013870000000002</v>
      </c>
      <c r="E18" s="91">
        <f t="shared" si="1"/>
        <v>79967.176743000004</v>
      </c>
    </row>
    <row r="19" spans="1:7" s="6" customFormat="1" x14ac:dyDescent="0.25">
      <c r="A19" s="21">
        <v>44246</v>
      </c>
      <c r="B19" s="118">
        <v>44266</v>
      </c>
      <c r="C19" s="11">
        <v>17001</v>
      </c>
      <c r="D19" s="10">
        <v>5.0013870000000002</v>
      </c>
      <c r="E19" s="91">
        <f t="shared" si="1"/>
        <v>85028.580387000009</v>
      </c>
    </row>
    <row r="20" spans="1:7" s="6" customFormat="1" x14ac:dyDescent="0.25">
      <c r="A20" s="21">
        <v>44249</v>
      </c>
      <c r="B20" s="118">
        <v>44266</v>
      </c>
      <c r="C20" s="11">
        <v>25011</v>
      </c>
      <c r="D20" s="10">
        <v>5.0013870000000002</v>
      </c>
      <c r="E20" s="91">
        <f t="shared" si="1"/>
        <v>125089.69025700001</v>
      </c>
    </row>
    <row r="21" spans="1:7" s="6" customFormat="1" x14ac:dyDescent="0.25">
      <c r="A21" s="21">
        <v>44253</v>
      </c>
      <c r="B21" s="118">
        <v>44266</v>
      </c>
      <c r="C21" s="11">
        <v>20001</v>
      </c>
      <c r="D21" s="10">
        <v>5.0013870000000002</v>
      </c>
      <c r="E21" s="91">
        <f t="shared" si="1"/>
        <v>100032.741387</v>
      </c>
    </row>
    <row r="22" spans="1:7" s="6" customFormat="1" ht="18.75" thickBot="1" x14ac:dyDescent="0.3">
      <c r="A22" s="22">
        <v>44255</v>
      </c>
      <c r="B22" s="122">
        <v>44279</v>
      </c>
      <c r="C22" s="31">
        <v>16004</v>
      </c>
      <c r="D22" s="123">
        <v>5.0013870000000002</v>
      </c>
      <c r="E22" s="92">
        <f t="shared" si="1"/>
        <v>80042.197548000011</v>
      </c>
    </row>
    <row r="23" spans="1:7" s="6" customFormat="1" ht="18.75" thickBot="1" x14ac:dyDescent="0.3">
      <c r="A23" s="295" t="s">
        <v>17</v>
      </c>
      <c r="B23" s="296"/>
      <c r="C23" s="119">
        <f>SUM(C14:C22)</f>
        <v>165041</v>
      </c>
      <c r="D23" s="119"/>
      <c r="E23" s="119">
        <f>SUM(E14:E22)</f>
        <v>825433.91186700005</v>
      </c>
      <c r="F23" s="56">
        <f>C23/C108</f>
        <v>0.12815782014994623</v>
      </c>
      <c r="G23" s="53">
        <f>E23/E108</f>
        <v>0.2230689900201285</v>
      </c>
    </row>
    <row r="24" spans="1:7" s="6" customFormat="1" ht="18.75" thickBot="1" x14ac:dyDescent="0.3">
      <c r="A24" s="291" t="s">
        <v>30</v>
      </c>
      <c r="B24" s="292"/>
      <c r="C24" s="292"/>
      <c r="D24" s="292"/>
      <c r="E24" s="293"/>
    </row>
    <row r="25" spans="1:7" s="6" customFormat="1" x14ac:dyDescent="0.25">
      <c r="A25" s="18">
        <v>44260</v>
      </c>
      <c r="B25" s="124"/>
      <c r="C25" s="30">
        <v>20004</v>
      </c>
      <c r="D25" s="94">
        <v>5.2484999999999999</v>
      </c>
      <c r="E25" s="90">
        <f t="shared" ref="E25:E32" si="2">D25*C25</f>
        <v>104990.99400000001</v>
      </c>
    </row>
    <row r="26" spans="1:7" s="6" customFormat="1" x14ac:dyDescent="0.25">
      <c r="A26" s="21">
        <v>44263</v>
      </c>
      <c r="B26" s="118">
        <v>44293</v>
      </c>
      <c r="C26" s="11">
        <v>18003</v>
      </c>
      <c r="D26" s="10">
        <v>5.2485030000000004</v>
      </c>
      <c r="E26" s="91">
        <f t="shared" si="2"/>
        <v>94488.799509000004</v>
      </c>
    </row>
    <row r="27" spans="1:7" s="6" customFormat="1" x14ac:dyDescent="0.25">
      <c r="A27" s="21">
        <v>44267</v>
      </c>
      <c r="B27" s="118">
        <v>44300</v>
      </c>
      <c r="C27" s="11">
        <v>20007</v>
      </c>
      <c r="D27" s="10">
        <v>5.2484999999999999</v>
      </c>
      <c r="E27" s="91">
        <f t="shared" si="2"/>
        <v>105006.7395</v>
      </c>
    </row>
    <row r="28" spans="1:7" s="6" customFormat="1" x14ac:dyDescent="0.25">
      <c r="A28" s="21">
        <v>44271</v>
      </c>
      <c r="B28" s="118">
        <v>44300</v>
      </c>
      <c r="C28" s="11">
        <v>15002</v>
      </c>
      <c r="D28" s="10">
        <v>5.2485030000000004</v>
      </c>
      <c r="E28" s="91">
        <f t="shared" si="2"/>
        <v>78738.042006000003</v>
      </c>
    </row>
    <row r="29" spans="1:7" s="6" customFormat="1" x14ac:dyDescent="0.25">
      <c r="A29" s="21">
        <v>44274</v>
      </c>
      <c r="B29" s="118"/>
      <c r="C29" s="11">
        <v>17008</v>
      </c>
      <c r="D29" s="10">
        <v>5.2484999999999999</v>
      </c>
      <c r="E29" s="91">
        <f t="shared" si="2"/>
        <v>89266.487999999998</v>
      </c>
    </row>
    <row r="30" spans="1:7" s="6" customFormat="1" x14ac:dyDescent="0.25">
      <c r="A30" s="21">
        <v>44279</v>
      </c>
      <c r="B30" s="118"/>
      <c r="C30" s="11">
        <v>19999</v>
      </c>
      <c r="D30" s="10">
        <v>5.2484999999999999</v>
      </c>
      <c r="E30" s="91">
        <f t="shared" si="2"/>
        <v>104964.7515</v>
      </c>
    </row>
    <row r="31" spans="1:7" s="6" customFormat="1" x14ac:dyDescent="0.25">
      <c r="A31" s="21">
        <v>44284</v>
      </c>
      <c r="B31" s="118"/>
      <c r="C31" s="11">
        <v>9500</v>
      </c>
      <c r="D31" s="10">
        <v>5.2484999999999999</v>
      </c>
      <c r="E31" s="91">
        <f t="shared" si="2"/>
        <v>49860.75</v>
      </c>
    </row>
    <row r="32" spans="1:7" s="6" customFormat="1" ht="18.75" thickBot="1" x14ac:dyDescent="0.3">
      <c r="A32" s="22">
        <v>44285</v>
      </c>
      <c r="B32" s="122"/>
      <c r="C32" s="31">
        <v>12513</v>
      </c>
      <c r="D32" s="123">
        <v>5.2484999999999999</v>
      </c>
      <c r="E32" s="92">
        <f t="shared" si="2"/>
        <v>65674.480500000005</v>
      </c>
    </row>
    <row r="33" spans="1:7" s="6" customFormat="1" ht="18.75" thickBot="1" x14ac:dyDescent="0.3">
      <c r="A33" s="295" t="s">
        <v>18</v>
      </c>
      <c r="B33" s="296"/>
      <c r="C33" s="119">
        <f>SUM(C25:C32)</f>
        <v>132036</v>
      </c>
      <c r="D33" s="119"/>
      <c r="E33" s="119">
        <f>SUM(E25:E32)</f>
        <v>692991.04501500004</v>
      </c>
      <c r="F33" s="53">
        <f>C33/C108</f>
        <v>0.10252874098750189</v>
      </c>
      <c r="G33" s="53">
        <f>E33/E108</f>
        <v>0.18727703124632139</v>
      </c>
    </row>
    <row r="34" spans="1:7" s="6" customFormat="1" ht="18.75" thickBot="1" x14ac:dyDescent="0.3">
      <c r="A34" s="283" t="s">
        <v>31</v>
      </c>
      <c r="B34" s="284"/>
      <c r="C34" s="284"/>
      <c r="D34" s="284"/>
      <c r="E34" s="285"/>
    </row>
    <row r="35" spans="1:7" s="6" customFormat="1" x14ac:dyDescent="0.25">
      <c r="A35" s="46">
        <v>44288</v>
      </c>
      <c r="B35" s="46"/>
      <c r="C35" s="108">
        <v>19487</v>
      </c>
      <c r="D35" s="176"/>
      <c r="E35" s="95">
        <f t="shared" ref="E35:E41" si="3">D35*C35</f>
        <v>0</v>
      </c>
    </row>
    <row r="36" spans="1:7" s="6" customFormat="1" x14ac:dyDescent="0.25">
      <c r="A36" s="46">
        <v>44292</v>
      </c>
      <c r="B36" s="46"/>
      <c r="C36" s="108">
        <v>16006</v>
      </c>
      <c r="D36" s="176"/>
      <c r="E36" s="95">
        <f t="shared" si="3"/>
        <v>0</v>
      </c>
    </row>
    <row r="37" spans="1:7" s="6" customFormat="1" x14ac:dyDescent="0.25">
      <c r="A37" s="46">
        <v>44297</v>
      </c>
      <c r="B37" s="46"/>
      <c r="C37" s="108">
        <v>15500</v>
      </c>
      <c r="D37" s="176"/>
      <c r="E37" s="95">
        <f t="shared" si="3"/>
        <v>0</v>
      </c>
    </row>
    <row r="38" spans="1:7" s="6" customFormat="1" x14ac:dyDescent="0.25">
      <c r="A38" s="46">
        <v>44300</v>
      </c>
      <c r="B38" s="46"/>
      <c r="C38" s="108">
        <v>17009</v>
      </c>
      <c r="D38" s="176"/>
      <c r="E38" s="95">
        <f t="shared" si="3"/>
        <v>0</v>
      </c>
    </row>
    <row r="39" spans="1:7" s="6" customFormat="1" x14ac:dyDescent="0.25">
      <c r="A39" s="46">
        <v>44305</v>
      </c>
      <c r="B39" s="46"/>
      <c r="C39" s="108">
        <v>15489</v>
      </c>
      <c r="D39" s="176"/>
      <c r="E39" s="95">
        <f t="shared" si="3"/>
        <v>0</v>
      </c>
    </row>
    <row r="40" spans="1:7" s="6" customFormat="1" x14ac:dyDescent="0.25">
      <c r="A40" s="46">
        <v>44312</v>
      </c>
      <c r="B40" s="46"/>
      <c r="C40" s="108">
        <v>19990</v>
      </c>
      <c r="D40" s="176"/>
      <c r="E40" s="95">
        <f t="shared" si="3"/>
        <v>0</v>
      </c>
    </row>
    <row r="41" spans="1:7" s="6" customFormat="1" ht="18.75" thickBot="1" x14ac:dyDescent="0.3">
      <c r="A41" s="46">
        <v>44312</v>
      </c>
      <c r="B41" s="46"/>
      <c r="C41" s="108">
        <v>15993</v>
      </c>
      <c r="D41" s="176"/>
      <c r="E41" s="95">
        <f t="shared" si="3"/>
        <v>0</v>
      </c>
    </row>
    <row r="42" spans="1:7" s="6" customFormat="1" ht="18.75" thickBot="1" x14ac:dyDescent="0.3">
      <c r="A42" s="286" t="s">
        <v>19</v>
      </c>
      <c r="B42" s="287"/>
      <c r="C42" s="57">
        <f>SUM(C35:C41)</f>
        <v>119474</v>
      </c>
      <c r="D42" s="57"/>
      <c r="E42" s="57">
        <f>SUM(E35:E41)</f>
        <v>0</v>
      </c>
      <c r="F42" s="53">
        <f>C42/C108</f>
        <v>9.2774082831506566E-2</v>
      </c>
      <c r="G42" s="53">
        <f>E42/E108</f>
        <v>0</v>
      </c>
    </row>
    <row r="43" spans="1:7" s="6" customFormat="1" ht="18.75" thickBot="1" x14ac:dyDescent="0.3">
      <c r="A43" s="283" t="s">
        <v>32</v>
      </c>
      <c r="B43" s="284"/>
      <c r="C43" s="284"/>
      <c r="D43" s="284"/>
      <c r="E43" s="285"/>
    </row>
    <row r="44" spans="1:7" s="6" customFormat="1" x14ac:dyDescent="0.25">
      <c r="A44" s="18">
        <v>44319</v>
      </c>
      <c r="B44" s="111"/>
      <c r="C44" s="30">
        <v>12493</v>
      </c>
      <c r="D44" s="177"/>
      <c r="E44" s="90">
        <f t="shared" ref="E44:E49" si="4">D44*C44</f>
        <v>0</v>
      </c>
    </row>
    <row r="45" spans="1:7" s="6" customFormat="1" x14ac:dyDescent="0.25">
      <c r="A45" s="128">
        <v>44326</v>
      </c>
      <c r="B45" s="129"/>
      <c r="C45" s="130">
        <v>4500</v>
      </c>
      <c r="D45" s="178"/>
      <c r="E45" s="91">
        <f t="shared" si="4"/>
        <v>0</v>
      </c>
    </row>
    <row r="46" spans="1:7" s="6" customFormat="1" x14ac:dyDescent="0.25">
      <c r="A46" s="128">
        <v>44694</v>
      </c>
      <c r="B46" s="129"/>
      <c r="C46" s="130">
        <v>18006</v>
      </c>
      <c r="D46" s="178"/>
      <c r="E46" s="91">
        <f t="shared" si="4"/>
        <v>0</v>
      </c>
    </row>
    <row r="47" spans="1:7" s="6" customFormat="1" x14ac:dyDescent="0.25">
      <c r="A47" s="128">
        <v>44334</v>
      </c>
      <c r="B47" s="129"/>
      <c r="C47" s="130">
        <v>15998</v>
      </c>
      <c r="D47" s="178"/>
      <c r="E47" s="91">
        <f t="shared" si="4"/>
        <v>0</v>
      </c>
    </row>
    <row r="48" spans="1:7" s="6" customFormat="1" x14ac:dyDescent="0.25">
      <c r="A48" s="128">
        <v>44341</v>
      </c>
      <c r="B48" s="129"/>
      <c r="C48" s="130">
        <v>17500</v>
      </c>
      <c r="D48" s="178"/>
      <c r="E48" s="91">
        <f t="shared" si="4"/>
        <v>0</v>
      </c>
    </row>
    <row r="49" spans="1:7" s="6" customFormat="1" ht="18.75" thickBot="1" x14ac:dyDescent="0.3">
      <c r="A49" s="21">
        <v>44344</v>
      </c>
      <c r="B49" s="112"/>
      <c r="C49" s="11">
        <v>16002</v>
      </c>
      <c r="D49" s="179"/>
      <c r="E49" s="91">
        <f t="shared" si="4"/>
        <v>0</v>
      </c>
    </row>
    <row r="50" spans="1:7" s="6" customFormat="1" ht="18.75" thickBot="1" x14ac:dyDescent="0.3">
      <c r="A50" s="286" t="s">
        <v>20</v>
      </c>
      <c r="B50" s="287"/>
      <c r="C50" s="57">
        <f>SUM(C44:C49)</f>
        <v>84499</v>
      </c>
      <c r="D50" s="57"/>
      <c r="E50" s="57">
        <f>SUM(E44:E49)</f>
        <v>0</v>
      </c>
      <c r="F50" s="56">
        <f>C50/C108</f>
        <v>6.5615257086725762E-2</v>
      </c>
      <c r="G50" s="53">
        <f>E50/E108</f>
        <v>0</v>
      </c>
    </row>
    <row r="51" spans="1:7" s="6" customFormat="1" ht="18.75" thickBot="1" x14ac:dyDescent="0.3">
      <c r="A51" s="283" t="s">
        <v>33</v>
      </c>
      <c r="B51" s="284"/>
      <c r="C51" s="284"/>
      <c r="D51" s="284"/>
      <c r="E51" s="285"/>
    </row>
    <row r="52" spans="1:7" s="6" customFormat="1" x14ac:dyDescent="0.25">
      <c r="A52" s="18">
        <v>44715</v>
      </c>
      <c r="B52" s="111"/>
      <c r="C52" s="30">
        <v>18003</v>
      </c>
      <c r="D52" s="177"/>
      <c r="E52" s="132">
        <f>D52*C52</f>
        <v>0</v>
      </c>
    </row>
    <row r="53" spans="1:7" s="6" customFormat="1" x14ac:dyDescent="0.25">
      <c r="A53" s="128">
        <v>44363</v>
      </c>
      <c r="B53" s="129"/>
      <c r="C53" s="130">
        <v>25016</v>
      </c>
      <c r="D53" s="178"/>
      <c r="E53" s="132">
        <f>D53*C53</f>
        <v>0</v>
      </c>
    </row>
    <row r="54" spans="1:7" s="6" customFormat="1" x14ac:dyDescent="0.25">
      <c r="A54" s="21">
        <v>44369</v>
      </c>
      <c r="B54" s="112"/>
      <c r="C54" s="11">
        <v>19004</v>
      </c>
      <c r="D54" s="179"/>
      <c r="E54" s="91">
        <f>D54*C54</f>
        <v>0</v>
      </c>
    </row>
    <row r="55" spans="1:7" s="6" customFormat="1" x14ac:dyDescent="0.25">
      <c r="A55" s="21">
        <v>44370</v>
      </c>
      <c r="B55" s="112"/>
      <c r="C55" s="11">
        <v>16007</v>
      </c>
      <c r="D55" s="179"/>
      <c r="E55" s="91">
        <f>D55*C55</f>
        <v>0</v>
      </c>
    </row>
    <row r="56" spans="1:7" s="6" customFormat="1" ht="18.75" thickBot="1" x14ac:dyDescent="0.3">
      <c r="A56" s="21">
        <v>44377</v>
      </c>
      <c r="B56" s="112"/>
      <c r="C56" s="11">
        <v>20012</v>
      </c>
      <c r="D56" s="179"/>
      <c r="E56" s="91">
        <f>D56*C56</f>
        <v>0</v>
      </c>
    </row>
    <row r="57" spans="1:7" s="6" customFormat="1" ht="18.75" thickBot="1" x14ac:dyDescent="0.3">
      <c r="A57" s="286" t="s">
        <v>21</v>
      </c>
      <c r="B57" s="287"/>
      <c r="C57" s="57">
        <f>SUM(C53:C56)</f>
        <v>80039</v>
      </c>
      <c r="D57" s="57"/>
      <c r="E57" s="57">
        <f>SUM(E53:E56)</f>
        <v>0</v>
      </c>
      <c r="F57" s="56">
        <f>C57/C108</f>
        <v>6.2151972946004608E-2</v>
      </c>
      <c r="G57" s="53">
        <f>E57/E108</f>
        <v>0</v>
      </c>
    </row>
    <row r="58" spans="1:7" s="6" customFormat="1" ht="18.75" thickBot="1" x14ac:dyDescent="0.3">
      <c r="A58" s="283" t="s">
        <v>34</v>
      </c>
      <c r="B58" s="284"/>
      <c r="C58" s="284"/>
      <c r="D58" s="284"/>
      <c r="E58" s="285"/>
    </row>
    <row r="59" spans="1:7" s="6" customFormat="1" x14ac:dyDescent="0.25">
      <c r="A59" s="18">
        <v>44392</v>
      </c>
      <c r="B59" s="111"/>
      <c r="C59" s="30">
        <v>20010</v>
      </c>
      <c r="D59" s="177"/>
      <c r="E59" s="90">
        <f>D59*C59</f>
        <v>0</v>
      </c>
    </row>
    <row r="60" spans="1:7" s="6" customFormat="1" x14ac:dyDescent="0.25">
      <c r="A60" s="21">
        <v>44398</v>
      </c>
      <c r="B60" s="112"/>
      <c r="C60" s="11">
        <v>17505</v>
      </c>
      <c r="D60" s="179"/>
      <c r="E60" s="91">
        <f>D60*C60</f>
        <v>0</v>
      </c>
    </row>
    <row r="61" spans="1:7" s="6" customFormat="1" x14ac:dyDescent="0.25">
      <c r="A61" s="21">
        <v>44398</v>
      </c>
      <c r="B61" s="112"/>
      <c r="C61" s="11">
        <v>19011</v>
      </c>
      <c r="D61" s="179"/>
      <c r="E61" s="91">
        <f>D61*C61</f>
        <v>0</v>
      </c>
    </row>
    <row r="62" spans="1:7" s="6" customFormat="1" ht="18.75" thickBot="1" x14ac:dyDescent="0.3">
      <c r="A62" s="21">
        <v>44769</v>
      </c>
      <c r="B62" s="112"/>
      <c r="C62" s="11">
        <v>18010</v>
      </c>
      <c r="D62" s="179"/>
      <c r="E62" s="91">
        <f>D62*C62</f>
        <v>0</v>
      </c>
    </row>
    <row r="63" spans="1:7" s="6" customFormat="1" ht="18.75" thickBot="1" x14ac:dyDescent="0.3">
      <c r="A63" s="286" t="s">
        <v>22</v>
      </c>
      <c r="B63" s="287"/>
      <c r="C63" s="57">
        <f>SUM(C59:C62)</f>
        <v>74536</v>
      </c>
      <c r="D63" s="57"/>
      <c r="E63" s="57">
        <f>SUM(E59:E61)</f>
        <v>0</v>
      </c>
      <c r="F63" s="53">
        <f>C63/C108</f>
        <v>5.7878777289863681E-2</v>
      </c>
      <c r="G63" s="53">
        <f>E63/E108</f>
        <v>0</v>
      </c>
    </row>
    <row r="64" spans="1:7" s="6" customFormat="1" ht="18.75" thickBot="1" x14ac:dyDescent="0.3">
      <c r="A64" s="283" t="s">
        <v>35</v>
      </c>
      <c r="B64" s="284"/>
      <c r="C64" s="284"/>
      <c r="D64" s="284"/>
      <c r="E64" s="285"/>
    </row>
    <row r="65" spans="1:7" s="6" customFormat="1" x14ac:dyDescent="0.25">
      <c r="A65" s="128">
        <v>44413</v>
      </c>
      <c r="B65" s="129"/>
      <c r="C65" s="130">
        <v>20019</v>
      </c>
      <c r="D65" s="178"/>
      <c r="E65" s="13">
        <f t="shared" ref="E65:E70" si="5">D65*C65</f>
        <v>0</v>
      </c>
    </row>
    <row r="66" spans="1:7" s="6" customFormat="1" x14ac:dyDescent="0.25">
      <c r="A66" s="128">
        <v>44417</v>
      </c>
      <c r="B66" s="129"/>
      <c r="C66" s="130">
        <v>2500</v>
      </c>
      <c r="D66" s="178"/>
      <c r="E66" s="13">
        <f t="shared" si="5"/>
        <v>0</v>
      </c>
    </row>
    <row r="67" spans="1:7" s="6" customFormat="1" x14ac:dyDescent="0.25">
      <c r="A67" s="128">
        <v>44417</v>
      </c>
      <c r="B67" s="129"/>
      <c r="C67" s="130">
        <v>17515</v>
      </c>
      <c r="D67" s="178"/>
      <c r="E67" s="13">
        <f t="shared" si="5"/>
        <v>0</v>
      </c>
    </row>
    <row r="68" spans="1:7" s="6" customFormat="1" x14ac:dyDescent="0.25">
      <c r="A68" s="128">
        <v>44427</v>
      </c>
      <c r="B68" s="129"/>
      <c r="C68" s="130">
        <v>19007</v>
      </c>
      <c r="D68" s="178"/>
      <c r="E68" s="13">
        <f t="shared" si="5"/>
        <v>0</v>
      </c>
    </row>
    <row r="69" spans="1:7" s="6" customFormat="1" x14ac:dyDescent="0.25">
      <c r="A69" s="128">
        <v>44431</v>
      </c>
      <c r="B69" s="129"/>
      <c r="C69" s="130">
        <v>15004</v>
      </c>
      <c r="D69" s="178"/>
      <c r="E69" s="13">
        <f t="shared" si="5"/>
        <v>0</v>
      </c>
    </row>
    <row r="70" spans="1:7" s="6" customFormat="1" x14ac:dyDescent="0.25">
      <c r="A70" s="128">
        <v>44797</v>
      </c>
      <c r="B70" s="129"/>
      <c r="C70" s="130">
        <v>8992</v>
      </c>
      <c r="D70" s="178"/>
      <c r="E70" s="13">
        <f t="shared" si="5"/>
        <v>0</v>
      </c>
    </row>
    <row r="71" spans="1:7" s="6" customFormat="1" ht="18.75" thickBot="1" x14ac:dyDescent="0.3">
      <c r="A71" s="128">
        <v>44437</v>
      </c>
      <c r="B71" s="129"/>
      <c r="C71" s="130">
        <v>19007</v>
      </c>
      <c r="D71" s="179"/>
      <c r="E71" s="13">
        <f>D71*C71</f>
        <v>0</v>
      </c>
    </row>
    <row r="72" spans="1:7" s="6" customFormat="1" ht="18.75" thickBot="1" x14ac:dyDescent="0.3">
      <c r="A72" s="286" t="s">
        <v>23</v>
      </c>
      <c r="B72" s="287"/>
      <c r="C72" s="57">
        <f>SUM(C65:C71)</f>
        <v>102044</v>
      </c>
      <c r="D72" s="57"/>
      <c r="E72" s="57">
        <f>SUM(E65:E71)</f>
        <v>0</v>
      </c>
      <c r="F72" s="56">
        <f>C72/C108</f>
        <v>7.92393199228138E-2</v>
      </c>
      <c r="G72" s="53">
        <f>E72/E108</f>
        <v>0</v>
      </c>
    </row>
    <row r="73" spans="1:7" s="6" customFormat="1" ht="18.75" thickBot="1" x14ac:dyDescent="0.3">
      <c r="A73" s="283" t="s">
        <v>36</v>
      </c>
      <c r="B73" s="284"/>
      <c r="C73" s="284"/>
      <c r="D73" s="284"/>
      <c r="E73" s="285"/>
    </row>
    <row r="74" spans="1:7" s="6" customFormat="1" x14ac:dyDescent="0.25">
      <c r="A74" s="18">
        <v>44451</v>
      </c>
      <c r="B74" s="111"/>
      <c r="C74" s="30">
        <v>18514</v>
      </c>
      <c r="D74" s="177"/>
      <c r="E74" s="90">
        <f t="shared" ref="E74:E79" si="6">D74*C74</f>
        <v>0</v>
      </c>
    </row>
    <row r="75" spans="1:7" s="6" customFormat="1" x14ac:dyDescent="0.25">
      <c r="A75" s="21">
        <v>44452</v>
      </c>
      <c r="B75" s="112"/>
      <c r="C75" s="11">
        <v>20015</v>
      </c>
      <c r="D75" s="179"/>
      <c r="E75" s="91">
        <f t="shared" si="6"/>
        <v>0</v>
      </c>
    </row>
    <row r="76" spans="1:7" s="6" customFormat="1" x14ac:dyDescent="0.25">
      <c r="A76" s="21">
        <v>44461</v>
      </c>
      <c r="B76" s="112"/>
      <c r="C76" s="11">
        <v>4501</v>
      </c>
      <c r="D76" s="179"/>
      <c r="E76" s="91">
        <f t="shared" si="6"/>
        <v>0</v>
      </c>
    </row>
    <row r="77" spans="1:7" s="6" customFormat="1" x14ac:dyDescent="0.25">
      <c r="A77" s="21">
        <v>44461</v>
      </c>
      <c r="B77" s="112"/>
      <c r="C77" s="11">
        <v>19522</v>
      </c>
      <c r="D77" s="179"/>
      <c r="E77" s="91">
        <f t="shared" si="6"/>
        <v>0</v>
      </c>
    </row>
    <row r="78" spans="1:7" s="6" customFormat="1" x14ac:dyDescent="0.25">
      <c r="A78" s="21">
        <v>44831</v>
      </c>
      <c r="B78" s="112"/>
      <c r="C78" s="11">
        <v>11494</v>
      </c>
      <c r="D78" s="179"/>
      <c r="E78" s="91">
        <f t="shared" si="6"/>
        <v>0</v>
      </c>
    </row>
    <row r="79" spans="1:7" s="6" customFormat="1" ht="18.75" thickBot="1" x14ac:dyDescent="0.3">
      <c r="A79" s="21">
        <v>44831</v>
      </c>
      <c r="B79" s="112"/>
      <c r="C79" s="11">
        <v>2000</v>
      </c>
      <c r="D79" s="179">
        <f>109590.86/C79</f>
        <v>54.795430000000003</v>
      </c>
      <c r="E79" s="91">
        <f t="shared" si="6"/>
        <v>109590.86</v>
      </c>
    </row>
    <row r="80" spans="1:7" s="6" customFormat="1" ht="18.75" thickBot="1" x14ac:dyDescent="0.3">
      <c r="A80" s="286" t="s">
        <v>24</v>
      </c>
      <c r="B80" s="287"/>
      <c r="C80" s="57">
        <f>SUM(C74:C79)</f>
        <v>76046</v>
      </c>
      <c r="D80" s="57"/>
      <c r="E80" s="57">
        <f>SUM(E74:E76)</f>
        <v>0</v>
      </c>
      <c r="F80" s="56">
        <f>C80/C108</f>
        <v>5.9051324162619052E-2</v>
      </c>
      <c r="G80" s="53">
        <f>E80/E108</f>
        <v>0</v>
      </c>
    </row>
    <row r="81" spans="1:7" s="6" customFormat="1" ht="18.75" thickBot="1" x14ac:dyDescent="0.3">
      <c r="A81" s="283" t="s">
        <v>37</v>
      </c>
      <c r="B81" s="284"/>
      <c r="C81" s="284"/>
      <c r="D81" s="284"/>
      <c r="E81" s="285"/>
    </row>
    <row r="82" spans="1:7" s="6" customFormat="1" x14ac:dyDescent="0.25">
      <c r="A82" s="21">
        <v>44475</v>
      </c>
      <c r="B82" s="112"/>
      <c r="C82" s="131">
        <v>19004</v>
      </c>
      <c r="D82" s="178"/>
      <c r="E82" s="91">
        <f>D82*C82</f>
        <v>0</v>
      </c>
    </row>
    <row r="83" spans="1:7" s="6" customFormat="1" x14ac:dyDescent="0.25">
      <c r="A83" s="128">
        <v>44477</v>
      </c>
      <c r="B83" s="129"/>
      <c r="C83" s="130">
        <v>14999</v>
      </c>
      <c r="D83" s="178"/>
      <c r="E83" s="91">
        <f>D83*C83</f>
        <v>0</v>
      </c>
    </row>
    <row r="84" spans="1:7" s="6" customFormat="1" x14ac:dyDescent="0.25">
      <c r="A84" s="128"/>
      <c r="B84" s="129"/>
      <c r="C84" s="130"/>
      <c r="D84" s="178"/>
      <c r="E84" s="91"/>
    </row>
    <row r="85" spans="1:7" s="6" customFormat="1" x14ac:dyDescent="0.25">
      <c r="A85" s="128">
        <v>44483</v>
      </c>
      <c r="B85" s="129"/>
      <c r="C85" s="130">
        <v>22497</v>
      </c>
      <c r="D85" s="178"/>
      <c r="E85" s="91">
        <v>127564.21</v>
      </c>
    </row>
    <row r="86" spans="1:7" s="6" customFormat="1" x14ac:dyDescent="0.25">
      <c r="A86" s="128">
        <v>44490</v>
      </c>
      <c r="B86" s="129"/>
      <c r="C86" s="130">
        <v>19012</v>
      </c>
      <c r="D86" s="178"/>
      <c r="E86" s="91">
        <v>107803.29</v>
      </c>
    </row>
    <row r="87" spans="1:7" s="6" customFormat="1" ht="18.75" thickBot="1" x14ac:dyDescent="0.3">
      <c r="A87" s="128">
        <v>44496</v>
      </c>
      <c r="B87" s="129"/>
      <c r="C87" s="130">
        <v>19990</v>
      </c>
      <c r="D87" s="178"/>
      <c r="E87" s="91">
        <v>113348.82</v>
      </c>
    </row>
    <row r="88" spans="1:7" s="6" customFormat="1" ht="18.75" thickBot="1" x14ac:dyDescent="0.3">
      <c r="A88" s="286" t="s">
        <v>25</v>
      </c>
      <c r="B88" s="287"/>
      <c r="C88" s="57">
        <f>SUM(C82:C87)</f>
        <v>95502</v>
      </c>
      <c r="D88" s="57"/>
      <c r="E88" s="57">
        <f>SUM(E82:E87)</f>
        <v>348716.32</v>
      </c>
      <c r="F88" s="56">
        <f>C88/C108</f>
        <v>7.4159318835684246E-2</v>
      </c>
      <c r="G88" s="53">
        <f>E88/E108</f>
        <v>9.4238673972083756E-2</v>
      </c>
    </row>
    <row r="89" spans="1:7" s="6" customFormat="1" ht="18.75" thickBot="1" x14ac:dyDescent="0.3">
      <c r="A89" s="283" t="s">
        <v>38</v>
      </c>
      <c r="B89" s="284"/>
      <c r="C89" s="284"/>
      <c r="D89" s="284"/>
      <c r="E89" s="285"/>
    </row>
    <row r="90" spans="1:7" s="6" customFormat="1" x14ac:dyDescent="0.25">
      <c r="A90" s="18">
        <v>44868</v>
      </c>
      <c r="B90" s="111"/>
      <c r="C90" s="30">
        <v>3717</v>
      </c>
      <c r="D90" s="177"/>
      <c r="E90" s="132">
        <f t="shared" ref="E90" si="7">D90*C90</f>
        <v>0</v>
      </c>
    </row>
    <row r="91" spans="1:7" s="6" customFormat="1" x14ac:dyDescent="0.25">
      <c r="A91" s="128">
        <v>44504</v>
      </c>
      <c r="B91" s="129"/>
      <c r="C91" s="130">
        <v>18996</v>
      </c>
      <c r="D91" s="178">
        <f>E91/C91</f>
        <v>5.8979232469993681</v>
      </c>
      <c r="E91" s="132">
        <v>112036.95</v>
      </c>
    </row>
    <row r="92" spans="1:7" s="6" customFormat="1" x14ac:dyDescent="0.25">
      <c r="A92" s="128">
        <v>44508</v>
      </c>
      <c r="B92" s="129"/>
      <c r="C92" s="130">
        <v>19008</v>
      </c>
      <c r="D92" s="178">
        <f t="shared" ref="D92:D96" si="8">E92/C92</f>
        <v>5.89792297979798</v>
      </c>
      <c r="E92" s="132">
        <v>112107.72</v>
      </c>
    </row>
    <row r="93" spans="1:7" s="6" customFormat="1" x14ac:dyDescent="0.25">
      <c r="A93" s="21">
        <v>44516</v>
      </c>
      <c r="B93" s="112"/>
      <c r="C93" s="11">
        <v>19992</v>
      </c>
      <c r="D93" s="178">
        <f t="shared" si="8"/>
        <v>5.897923169267707</v>
      </c>
      <c r="E93" s="91">
        <v>117911.28</v>
      </c>
    </row>
    <row r="94" spans="1:7" s="6" customFormat="1" x14ac:dyDescent="0.25">
      <c r="A94" s="21">
        <v>44523</v>
      </c>
      <c r="B94" s="112"/>
      <c r="C94" s="11">
        <v>22513</v>
      </c>
      <c r="D94" s="178">
        <f t="shared" si="8"/>
        <v>5.8979234220228314</v>
      </c>
      <c r="E94" s="91">
        <v>132779.95000000001</v>
      </c>
    </row>
    <row r="95" spans="1:7" s="6" customFormat="1" x14ac:dyDescent="0.25">
      <c r="A95" s="21">
        <v>44528</v>
      </c>
      <c r="B95" s="112"/>
      <c r="C95" s="11">
        <v>5020</v>
      </c>
      <c r="D95" s="178">
        <f t="shared" si="8"/>
        <v>5.8979243027888453</v>
      </c>
      <c r="E95" s="91">
        <v>29607.58</v>
      </c>
    </row>
    <row r="96" spans="1:7" s="6" customFormat="1" ht="18.75" thickBot="1" x14ac:dyDescent="0.3">
      <c r="A96" s="21">
        <v>44528</v>
      </c>
      <c r="B96" s="112"/>
      <c r="C96" s="11">
        <v>9491</v>
      </c>
      <c r="D96" s="178">
        <f t="shared" si="8"/>
        <v>5.8771415024760296</v>
      </c>
      <c r="E96" s="91">
        <v>55779.95</v>
      </c>
    </row>
    <row r="97" spans="1:7" s="6" customFormat="1" ht="18.75" thickBot="1" x14ac:dyDescent="0.3">
      <c r="A97" s="286" t="s">
        <v>26</v>
      </c>
      <c r="B97" s="287"/>
      <c r="C97" s="57">
        <f>SUM(C92:C96)</f>
        <v>76024</v>
      </c>
      <c r="D97" s="57">
        <f>SUM(D92:D96)</f>
        <v>29.46883537635339</v>
      </c>
      <c r="E97" s="57">
        <f>SUM(E92:E96)</f>
        <v>448186.48000000004</v>
      </c>
      <c r="F97" s="56">
        <f>C97/C108</f>
        <v>5.9034240698247781E-2</v>
      </c>
      <c r="G97" s="53">
        <f>E97/E108</f>
        <v>0.12111993946086562</v>
      </c>
    </row>
    <row r="98" spans="1:7" s="6" customFormat="1" ht="18.75" thickBot="1" x14ac:dyDescent="0.3">
      <c r="A98" s="283" t="s">
        <v>39</v>
      </c>
      <c r="B98" s="284"/>
      <c r="C98" s="284"/>
      <c r="D98" s="284"/>
      <c r="E98" s="285"/>
    </row>
    <row r="99" spans="1:7" s="6" customFormat="1" x14ac:dyDescent="0.25">
      <c r="A99" s="21">
        <v>44538</v>
      </c>
      <c r="B99" s="112"/>
      <c r="C99" s="11">
        <v>17994</v>
      </c>
      <c r="D99" s="180">
        <f>E99/C99</f>
        <v>5.7141513837945981</v>
      </c>
      <c r="E99" s="91">
        <v>102820.44</v>
      </c>
    </row>
    <row r="100" spans="1:7" s="6" customFormat="1" x14ac:dyDescent="0.25">
      <c r="A100" s="21">
        <v>44539</v>
      </c>
      <c r="B100" s="112"/>
      <c r="C100" s="11">
        <v>20002</v>
      </c>
      <c r="D100" s="180">
        <f t="shared" ref="D100:D105" si="9">E100/C100</f>
        <v>5.7141510848915109</v>
      </c>
      <c r="E100" s="274">
        <v>114294.45</v>
      </c>
    </row>
    <row r="101" spans="1:7" s="6" customFormat="1" x14ac:dyDescent="0.25">
      <c r="A101" s="21">
        <v>44542</v>
      </c>
      <c r="B101" s="112"/>
      <c r="C101" s="11">
        <v>16006</v>
      </c>
      <c r="D101" s="180">
        <f t="shared" si="9"/>
        <v>5.7141515681619399</v>
      </c>
      <c r="E101" s="91">
        <v>91460.71</v>
      </c>
    </row>
    <row r="102" spans="1:7" s="6" customFormat="1" x14ac:dyDescent="0.25">
      <c r="A102" s="21">
        <v>44551</v>
      </c>
      <c r="B102" s="112"/>
      <c r="C102" s="11">
        <v>17505</v>
      </c>
      <c r="D102" s="180">
        <f t="shared" si="9"/>
        <v>5.7140942587832049</v>
      </c>
      <c r="E102" s="91">
        <v>100025.22</v>
      </c>
    </row>
    <row r="103" spans="1:7" s="6" customFormat="1" x14ac:dyDescent="0.25">
      <c r="A103" s="21">
        <v>44551</v>
      </c>
      <c r="B103" s="112"/>
      <c r="C103" s="11">
        <v>18008</v>
      </c>
      <c r="D103" s="180">
        <f t="shared" si="9"/>
        <v>5.7141514882274542</v>
      </c>
      <c r="E103" s="91">
        <v>102900.44</v>
      </c>
    </row>
    <row r="104" spans="1:7" s="6" customFormat="1" x14ac:dyDescent="0.25">
      <c r="A104" s="21">
        <v>44559</v>
      </c>
      <c r="B104" s="112"/>
      <c r="C104" s="11">
        <v>16001</v>
      </c>
      <c r="D104" s="180">
        <f t="shared" si="9"/>
        <v>5.7141509905630903</v>
      </c>
      <c r="E104" s="91">
        <v>91432.13</v>
      </c>
    </row>
    <row r="105" spans="1:7" s="6" customFormat="1" x14ac:dyDescent="0.25">
      <c r="A105" s="21">
        <v>44559</v>
      </c>
      <c r="B105" s="112"/>
      <c r="C105" s="11">
        <v>18989</v>
      </c>
      <c r="D105" s="180">
        <f t="shared" si="9"/>
        <v>5.7141513507820321</v>
      </c>
      <c r="E105" s="91">
        <v>108506.02</v>
      </c>
    </row>
    <row r="106" spans="1:7" s="6" customFormat="1" ht="18.75" thickBot="1" x14ac:dyDescent="0.3">
      <c r="A106" s="125">
        <v>44560</v>
      </c>
      <c r="B106" s="4"/>
      <c r="C106" s="126">
        <v>19996</v>
      </c>
      <c r="D106" s="181"/>
      <c r="E106" s="127">
        <f t="shared" ref="E106" si="10">D106*C106</f>
        <v>0</v>
      </c>
    </row>
    <row r="107" spans="1:7" s="6" customFormat="1" ht="18.75" thickBot="1" x14ac:dyDescent="0.3">
      <c r="A107" s="286" t="s">
        <v>27</v>
      </c>
      <c r="B107" s="287"/>
      <c r="C107" s="57">
        <f>SUM(C99:C106)</f>
        <v>144501</v>
      </c>
      <c r="D107" s="57"/>
      <c r="E107" s="57">
        <f>SUM(E99:E106)</f>
        <v>711439.41000000015</v>
      </c>
      <c r="F107" s="56">
        <f>C107/C108</f>
        <v>0.11220807659604207</v>
      </c>
      <c r="G107" s="53">
        <f>E107/E108</f>
        <v>0.19226260075777823</v>
      </c>
    </row>
    <row r="108" spans="1:7" s="6" customFormat="1" ht="24" customHeight="1" thickBot="1" x14ac:dyDescent="0.3">
      <c r="A108" s="49" t="s">
        <v>9</v>
      </c>
      <c r="B108" s="114"/>
      <c r="C108" s="44">
        <f>C12+C23+C33+C42+C50+C57+C63+C72+C80+C88+C97+C107</f>
        <v>1287795</v>
      </c>
      <c r="D108" s="44"/>
      <c r="E108" s="44">
        <f>E12+E23+E33+E42+E50+E57+E63+E72+E80+E88+E97+E107</f>
        <v>3700352.5760909999</v>
      </c>
    </row>
    <row r="110" spans="1:7" x14ac:dyDescent="0.25">
      <c r="C110" s="12">
        <f>C108-'2020'!B93</f>
        <v>-8467</v>
      </c>
      <c r="E110" s="14">
        <f>E108-'2020'!D93</f>
        <v>-3401768.7177090002</v>
      </c>
    </row>
    <row r="117" spans="1:5" ht="18.75" thickBot="1" x14ac:dyDescent="0.3"/>
    <row r="118" spans="1:5" s="6" customFormat="1" x14ac:dyDescent="0.25">
      <c r="A118" s="18"/>
      <c r="B118" s="18">
        <v>44202</v>
      </c>
      <c r="C118" s="30">
        <v>16006</v>
      </c>
      <c r="D118" s="104">
        <v>4.7267999999999999</v>
      </c>
      <c r="E118" s="90">
        <f t="shared" ref="E118:E123" si="11">D118*C118</f>
        <v>75657.160799999998</v>
      </c>
    </row>
    <row r="119" spans="1:5" s="6" customFormat="1" x14ac:dyDescent="0.25">
      <c r="A119" s="109"/>
      <c r="B119" s="109">
        <v>44202</v>
      </c>
      <c r="C119" s="103">
        <v>14900</v>
      </c>
      <c r="D119" s="10">
        <v>4.75535</v>
      </c>
      <c r="E119" s="91">
        <f t="shared" si="11"/>
        <v>70854.714999999997</v>
      </c>
    </row>
    <row r="120" spans="1:5" s="6" customFormat="1" x14ac:dyDescent="0.25">
      <c r="A120" s="109"/>
      <c r="B120" s="109">
        <v>44202</v>
      </c>
      <c r="C120" s="103">
        <v>8500</v>
      </c>
      <c r="D120" s="10">
        <v>4.7267999999999999</v>
      </c>
      <c r="E120" s="91">
        <f t="shared" si="11"/>
        <v>40177.799999999996</v>
      </c>
    </row>
    <row r="121" spans="1:5" s="6" customFormat="1" x14ac:dyDescent="0.25">
      <c r="A121" s="110"/>
      <c r="B121" s="110">
        <v>44202</v>
      </c>
      <c r="C121" s="105">
        <v>9000</v>
      </c>
      <c r="D121" s="106">
        <v>4.7267999999999999</v>
      </c>
      <c r="E121" s="95">
        <f t="shared" si="11"/>
        <v>42541.2</v>
      </c>
    </row>
    <row r="122" spans="1:5" s="6" customFormat="1" x14ac:dyDescent="0.25">
      <c r="A122" s="21"/>
      <c r="B122" s="21">
        <v>44285</v>
      </c>
      <c r="C122" s="11">
        <v>19880</v>
      </c>
      <c r="D122" s="39">
        <v>5.2485030000000004</v>
      </c>
      <c r="E122" s="91">
        <f t="shared" si="11"/>
        <v>104340.23964000001</v>
      </c>
    </row>
    <row r="123" spans="1:5" s="6" customFormat="1" ht="18.75" thickBot="1" x14ac:dyDescent="0.3">
      <c r="A123" s="22"/>
      <c r="B123" s="22">
        <v>44285</v>
      </c>
      <c r="C123" s="107">
        <v>137.69999999999999</v>
      </c>
      <c r="D123" s="40">
        <v>4.7267970000000004</v>
      </c>
      <c r="E123" s="92">
        <f t="shared" si="11"/>
        <v>650.87994690000005</v>
      </c>
    </row>
  </sheetData>
  <mergeCells count="30">
    <mergeCell ref="A97:B97"/>
    <mergeCell ref="A107:B107"/>
    <mergeCell ref="G1:G2"/>
    <mergeCell ref="A12:B12"/>
    <mergeCell ref="A23:B23"/>
    <mergeCell ref="A33:B33"/>
    <mergeCell ref="A42:B42"/>
    <mergeCell ref="A50:B50"/>
    <mergeCell ref="A98:E98"/>
    <mergeCell ref="C1:C2"/>
    <mergeCell ref="D1:D2"/>
    <mergeCell ref="E1:E2"/>
    <mergeCell ref="A1:B1"/>
    <mergeCell ref="F1:F2"/>
    <mergeCell ref="A57:B57"/>
    <mergeCell ref="A63:B63"/>
    <mergeCell ref="A81:E81"/>
    <mergeCell ref="A89:E89"/>
    <mergeCell ref="A88:B88"/>
    <mergeCell ref="A3:E3"/>
    <mergeCell ref="A13:E13"/>
    <mergeCell ref="A24:E24"/>
    <mergeCell ref="A34:E34"/>
    <mergeCell ref="A43:E43"/>
    <mergeCell ref="A72:B72"/>
    <mergeCell ref="A80:B80"/>
    <mergeCell ref="A51:E51"/>
    <mergeCell ref="A58:E58"/>
    <mergeCell ref="A64:E64"/>
    <mergeCell ref="A73:E7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fitToWidth="0" fitToHeight="0" orientation="portrait" r:id="rId1"/>
  <headerFooter>
    <oddHeader>&amp;L&amp;D&amp;C&amp;"-,מודגש"&amp;14&amp;U&amp;KFF0000צריכת סולר לשנת &amp;A&amp;R&amp;G</oddHeader>
    <oddFooter>&amp;Rערך: ארנון מלאכי - מהנדס ראשי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2"/>
  <sheetViews>
    <sheetView rightToLeft="1" view="pageBreakPreview" zoomScale="60" zoomScaleNormal="100" workbookViewId="0">
      <pane ySplit="1" topLeftCell="A59" activePane="bottomLeft" state="frozen"/>
      <selection activeCell="F1" sqref="F1"/>
      <selection pane="bottomLeft" activeCell="E102" sqref="E102"/>
    </sheetView>
  </sheetViews>
  <sheetFormatPr defaultRowHeight="18" x14ac:dyDescent="0.25"/>
  <cols>
    <col min="1" max="1" width="15.375" style="1" customWidth="1"/>
    <col min="2" max="2" width="15.5" style="1" customWidth="1"/>
    <col min="3" max="3" width="17.125" style="12" customWidth="1"/>
    <col min="4" max="5" width="19.125" style="3" customWidth="1"/>
  </cols>
  <sheetData>
    <row r="1" spans="1:7" s="9" customFormat="1" ht="33.75" customHeight="1" x14ac:dyDescent="0.2">
      <c r="A1" s="303" t="s">
        <v>0</v>
      </c>
      <c r="B1" s="304"/>
      <c r="C1" s="297" t="s">
        <v>40</v>
      </c>
      <c r="D1" s="299" t="s">
        <v>118</v>
      </c>
      <c r="E1" s="299" t="s">
        <v>117</v>
      </c>
      <c r="F1" s="305" t="s">
        <v>10</v>
      </c>
      <c r="G1" s="294" t="s">
        <v>11</v>
      </c>
    </row>
    <row r="2" spans="1:7" s="9" customFormat="1" ht="18.75" thickBot="1" x14ac:dyDescent="0.25">
      <c r="A2" s="115" t="s">
        <v>41</v>
      </c>
      <c r="B2" s="116" t="s">
        <v>42</v>
      </c>
      <c r="C2" s="298"/>
      <c r="D2" s="300"/>
      <c r="E2" s="300"/>
      <c r="F2" s="305"/>
      <c r="G2" s="294"/>
    </row>
    <row r="3" spans="1:7" s="6" customFormat="1" ht="18.75" thickBot="1" x14ac:dyDescent="0.3">
      <c r="A3" s="288" t="s">
        <v>29</v>
      </c>
      <c r="B3" s="289"/>
      <c r="C3" s="289"/>
      <c r="D3" s="289"/>
      <c r="E3" s="290"/>
    </row>
    <row r="4" spans="1:7" s="6" customFormat="1" x14ac:dyDescent="0.25">
      <c r="A4" s="120">
        <v>44563</v>
      </c>
      <c r="B4" s="121"/>
      <c r="C4" s="30">
        <v>3717</v>
      </c>
      <c r="D4" s="163">
        <f>E4/C4</f>
        <v>5.8979230562281417</v>
      </c>
      <c r="E4" s="158">
        <v>21922.58</v>
      </c>
    </row>
    <row r="5" spans="1:7" s="6" customFormat="1" x14ac:dyDescent="0.25">
      <c r="A5" s="138">
        <v>44563</v>
      </c>
      <c r="B5" s="139"/>
      <c r="C5" s="130">
        <v>19996</v>
      </c>
      <c r="D5" s="162">
        <f t="shared" ref="D5:D14" si="0">E5/C5</f>
        <v>5.7141513302660529</v>
      </c>
      <c r="E5" s="159">
        <v>114260.17</v>
      </c>
    </row>
    <row r="6" spans="1:7" s="6" customFormat="1" x14ac:dyDescent="0.25">
      <c r="A6" s="21">
        <v>44567</v>
      </c>
      <c r="B6" s="118"/>
      <c r="C6" s="186">
        <v>16000</v>
      </c>
      <c r="D6" s="162">
        <f>E6/C6</f>
        <v>5.6323681250000002</v>
      </c>
      <c r="E6" s="160">
        <v>90117.89</v>
      </c>
    </row>
    <row r="7" spans="1:7" s="6" customFormat="1" x14ac:dyDescent="0.25">
      <c r="A7" s="21">
        <v>44570</v>
      </c>
      <c r="B7" s="118"/>
      <c r="C7" s="11">
        <v>18007</v>
      </c>
      <c r="D7" s="162">
        <f t="shared" si="0"/>
        <v>5.6323679680124394</v>
      </c>
      <c r="E7" s="160">
        <v>101422.05</v>
      </c>
    </row>
    <row r="8" spans="1:7" s="6" customFormat="1" x14ac:dyDescent="0.25">
      <c r="A8" s="21">
        <v>44574</v>
      </c>
      <c r="B8" s="118"/>
      <c r="C8" s="11">
        <v>15003</v>
      </c>
      <c r="D8" s="162">
        <f t="shared" si="0"/>
        <v>5.6323681930280607</v>
      </c>
      <c r="E8" s="160">
        <v>84502.42</v>
      </c>
    </row>
    <row r="9" spans="1:7" s="6" customFormat="1" x14ac:dyDescent="0.25">
      <c r="A9" s="21">
        <v>44577</v>
      </c>
      <c r="B9" s="118"/>
      <c r="C9" s="11">
        <v>11590</v>
      </c>
      <c r="D9" s="162">
        <f t="shared" si="0"/>
        <v>5.6323684210526315</v>
      </c>
      <c r="E9" s="159">
        <v>65279.15</v>
      </c>
    </row>
    <row r="10" spans="1:7" s="6" customFormat="1" x14ac:dyDescent="0.25">
      <c r="A10" s="21">
        <v>44577</v>
      </c>
      <c r="B10" s="112"/>
      <c r="C10" s="11">
        <v>1915</v>
      </c>
      <c r="D10" s="162">
        <f t="shared" si="0"/>
        <v>5.6702767624020884</v>
      </c>
      <c r="E10" s="159">
        <v>10858.58</v>
      </c>
    </row>
    <row r="11" spans="1:7" s="6" customFormat="1" x14ac:dyDescent="0.25">
      <c r="A11" s="21">
        <v>44587</v>
      </c>
      <c r="B11" s="118"/>
      <c r="C11" s="11">
        <v>20005</v>
      </c>
      <c r="D11" s="162">
        <f t="shared" si="0"/>
        <v>5.6323684078980252</v>
      </c>
      <c r="E11" s="159">
        <v>112675.53</v>
      </c>
    </row>
    <row r="12" spans="1:7" s="6" customFormat="1" x14ac:dyDescent="0.25">
      <c r="A12" s="21">
        <v>44591</v>
      </c>
      <c r="B12" s="118"/>
      <c r="C12" s="11">
        <v>16010</v>
      </c>
      <c r="D12" s="162">
        <f t="shared" si="0"/>
        <v>5.6323685196752029</v>
      </c>
      <c r="E12" s="159">
        <v>90174.22</v>
      </c>
    </row>
    <row r="13" spans="1:7" s="6" customFormat="1" x14ac:dyDescent="0.25">
      <c r="A13" s="46">
        <v>44591</v>
      </c>
      <c r="B13" s="133"/>
      <c r="C13" s="108">
        <v>19998</v>
      </c>
      <c r="D13" s="162">
        <f t="shared" si="0"/>
        <v>5.6323682368236829</v>
      </c>
      <c r="E13" s="161">
        <v>112636.1</v>
      </c>
    </row>
    <row r="14" spans="1:7" s="6" customFormat="1" ht="18.75" thickBot="1" x14ac:dyDescent="0.3">
      <c r="A14" s="22">
        <v>44592</v>
      </c>
      <c r="B14" s="122"/>
      <c r="C14" s="31">
        <v>19982</v>
      </c>
      <c r="D14" s="164">
        <f t="shared" si="0"/>
        <v>5.6323681313181861</v>
      </c>
      <c r="E14" s="165">
        <v>112545.98</v>
      </c>
    </row>
    <row r="15" spans="1:7" s="6" customFormat="1" ht="18.75" thickBot="1" x14ac:dyDescent="0.3">
      <c r="A15" s="295" t="s">
        <v>16</v>
      </c>
      <c r="B15" s="296"/>
      <c r="C15" s="119">
        <f>SUM(C4:C14)</f>
        <v>162223</v>
      </c>
      <c r="D15" s="119"/>
      <c r="E15" s="119">
        <f>SUM(E4:E11)</f>
        <v>601038.37</v>
      </c>
      <c r="F15" s="56">
        <f>C15/C100</f>
        <v>0.13499582670724289</v>
      </c>
      <c r="G15" s="53">
        <f>E15/E100</f>
        <v>7.7330363892829768E-2</v>
      </c>
    </row>
    <row r="16" spans="1:7" s="6" customFormat="1" x14ac:dyDescent="0.25">
      <c r="A16" s="291" t="s">
        <v>28</v>
      </c>
      <c r="B16" s="292"/>
      <c r="C16" s="292"/>
      <c r="D16" s="292"/>
      <c r="E16" s="293"/>
    </row>
    <row r="17" spans="1:7" s="6" customFormat="1" x14ac:dyDescent="0.25">
      <c r="A17" s="21">
        <v>44593</v>
      </c>
      <c r="B17" s="118"/>
      <c r="C17" s="11">
        <v>16007</v>
      </c>
      <c r="D17" s="162">
        <f t="shared" ref="D17:D23" si="1">E17/C17</f>
        <v>5.6323683388517525</v>
      </c>
      <c r="E17" s="132">
        <v>90157.32</v>
      </c>
    </row>
    <row r="18" spans="1:7" s="6" customFormat="1" ht="18.75" thickBot="1" x14ac:dyDescent="0.3">
      <c r="A18" s="21">
        <v>44595</v>
      </c>
      <c r="B18" s="118"/>
      <c r="C18" s="186">
        <v>20000</v>
      </c>
      <c r="D18" s="162">
        <f t="shared" si="1"/>
        <v>5.6323685000000001</v>
      </c>
      <c r="E18" s="132">
        <v>112647.37</v>
      </c>
    </row>
    <row r="19" spans="1:7" s="6" customFormat="1" x14ac:dyDescent="0.25">
      <c r="A19" s="21">
        <v>44598</v>
      </c>
      <c r="B19" s="118"/>
      <c r="C19" s="11">
        <v>18001</v>
      </c>
      <c r="D19" s="162">
        <f t="shared" si="1"/>
        <v>6.0542936503527578</v>
      </c>
      <c r="E19" s="90">
        <v>108983.34</v>
      </c>
    </row>
    <row r="20" spans="1:7" s="6" customFormat="1" x14ac:dyDescent="0.25">
      <c r="A20" s="21">
        <v>44605</v>
      </c>
      <c r="B20" s="118"/>
      <c r="C20" s="186">
        <v>13000</v>
      </c>
      <c r="D20" s="162">
        <f t="shared" si="1"/>
        <v>6.0542938461538469</v>
      </c>
      <c r="E20" s="91">
        <v>78705.820000000007</v>
      </c>
    </row>
    <row r="21" spans="1:7" s="6" customFormat="1" x14ac:dyDescent="0.25">
      <c r="A21" s="21">
        <v>44607</v>
      </c>
      <c r="B21" s="118"/>
      <c r="C21" s="186">
        <v>18000</v>
      </c>
      <c r="D21" s="162">
        <f t="shared" si="1"/>
        <v>6.0542938888888882</v>
      </c>
      <c r="E21" s="91">
        <v>108977.29</v>
      </c>
    </row>
    <row r="22" spans="1:7" s="6" customFormat="1" x14ac:dyDescent="0.25">
      <c r="A22" s="21">
        <v>44620</v>
      </c>
      <c r="B22" s="118"/>
      <c r="C22" s="186">
        <v>5994</v>
      </c>
      <c r="D22" s="162">
        <f t="shared" si="1"/>
        <v>6.0542942942942943</v>
      </c>
      <c r="E22" s="91">
        <v>36289.440000000002</v>
      </c>
    </row>
    <row r="23" spans="1:7" s="6" customFormat="1" ht="18.75" thickBot="1" x14ac:dyDescent="0.3">
      <c r="A23" s="46">
        <v>44620</v>
      </c>
      <c r="B23" s="133"/>
      <c r="C23" s="187">
        <v>11000</v>
      </c>
      <c r="D23" s="183">
        <f t="shared" si="1"/>
        <v>6.0542936363636359</v>
      </c>
      <c r="E23" s="95">
        <v>66597.23</v>
      </c>
    </row>
    <row r="24" spans="1:7" s="6" customFormat="1" ht="18.75" thickBot="1" x14ac:dyDescent="0.3">
      <c r="A24" s="286" t="s">
        <v>17</v>
      </c>
      <c r="B24" s="287"/>
      <c r="C24" s="57">
        <f>SUM(C17:C23)</f>
        <v>102002</v>
      </c>
      <c r="D24" s="184"/>
      <c r="E24" s="57">
        <f>SUM(E17:E23)</f>
        <v>602357.81000000006</v>
      </c>
      <c r="F24" s="56">
        <f>C24/C100</f>
        <v>8.4882194977236203E-2</v>
      </c>
      <c r="G24" s="53">
        <f>E24/E100</f>
        <v>7.7500124727457945E-2</v>
      </c>
    </row>
    <row r="25" spans="1:7" s="6" customFormat="1" ht="18.75" thickBot="1" x14ac:dyDescent="0.3">
      <c r="A25" s="283" t="s">
        <v>30</v>
      </c>
      <c r="B25" s="284"/>
      <c r="C25" s="284"/>
      <c r="D25" s="284"/>
      <c r="E25" s="285"/>
    </row>
    <row r="26" spans="1:7" s="6" customFormat="1" x14ac:dyDescent="0.25">
      <c r="A26" s="128">
        <v>44623</v>
      </c>
      <c r="B26" s="134"/>
      <c r="C26" s="130">
        <v>16995</v>
      </c>
      <c r="D26" s="162">
        <f t="shared" ref="D26:D34" si="2">E26/C26</f>
        <v>6.0542936157693443</v>
      </c>
      <c r="E26" s="91">
        <v>102892.72</v>
      </c>
    </row>
    <row r="27" spans="1:7" s="6" customFormat="1" x14ac:dyDescent="0.25">
      <c r="A27" s="21">
        <v>44631</v>
      </c>
      <c r="B27" s="118"/>
      <c r="C27" s="11">
        <v>16999</v>
      </c>
      <c r="D27" s="162">
        <f t="shared" si="2"/>
        <v>6.353849049944114</v>
      </c>
      <c r="E27" s="91">
        <v>108009.08</v>
      </c>
    </row>
    <row r="28" spans="1:7" s="6" customFormat="1" x14ac:dyDescent="0.25">
      <c r="A28" s="21">
        <v>44634</v>
      </c>
      <c r="B28" s="118"/>
      <c r="C28" s="11">
        <v>17000</v>
      </c>
      <c r="D28" s="162">
        <f t="shared" si="2"/>
        <v>6.353848823529411</v>
      </c>
      <c r="E28" s="91">
        <v>108015.43</v>
      </c>
    </row>
    <row r="29" spans="1:7" s="6" customFormat="1" x14ac:dyDescent="0.25">
      <c r="A29" s="21">
        <v>44640</v>
      </c>
      <c r="B29" s="118"/>
      <c r="C29" s="11">
        <v>14997</v>
      </c>
      <c r="D29" s="162">
        <f t="shared" si="2"/>
        <v>6.3538487697539505</v>
      </c>
      <c r="E29" s="91">
        <v>95288.67</v>
      </c>
    </row>
    <row r="30" spans="1:7" s="6" customFormat="1" x14ac:dyDescent="0.25">
      <c r="A30" s="46">
        <v>44640</v>
      </c>
      <c r="B30" s="133"/>
      <c r="C30" s="108">
        <v>15997</v>
      </c>
      <c r="D30" s="162">
        <f t="shared" si="2"/>
        <v>6.3538488466587486</v>
      </c>
      <c r="E30" s="91">
        <v>101642.52</v>
      </c>
    </row>
    <row r="31" spans="1:7" s="6" customFormat="1" x14ac:dyDescent="0.25">
      <c r="A31" s="46">
        <v>44642</v>
      </c>
      <c r="B31" s="133"/>
      <c r="C31" s="108">
        <v>14991</v>
      </c>
      <c r="D31" s="162">
        <f t="shared" si="2"/>
        <v>6.3538489760522978</v>
      </c>
      <c r="E31" s="91">
        <v>95250.55</v>
      </c>
    </row>
    <row r="32" spans="1:7" s="6" customFormat="1" x14ac:dyDescent="0.25">
      <c r="A32" s="46">
        <v>44644</v>
      </c>
      <c r="B32" s="133"/>
      <c r="C32" s="108">
        <v>16990</v>
      </c>
      <c r="D32" s="162">
        <f t="shared" si="2"/>
        <v>6.353848734549735</v>
      </c>
      <c r="E32" s="91">
        <v>107951.89</v>
      </c>
    </row>
    <row r="33" spans="1:7" s="6" customFormat="1" x14ac:dyDescent="0.25">
      <c r="A33" s="46">
        <v>44651</v>
      </c>
      <c r="B33" s="133"/>
      <c r="C33" s="187">
        <v>10000</v>
      </c>
      <c r="D33" s="162">
        <f t="shared" si="2"/>
        <v>6.3538489999999994</v>
      </c>
      <c r="E33" s="91">
        <v>63538.49</v>
      </c>
    </row>
    <row r="34" spans="1:7" s="6" customFormat="1" ht="18.75" thickBot="1" x14ac:dyDescent="0.3">
      <c r="A34" s="46">
        <v>44651</v>
      </c>
      <c r="B34" s="133"/>
      <c r="C34" s="108">
        <v>12499</v>
      </c>
      <c r="D34" s="183">
        <f t="shared" si="2"/>
        <v>6.3538491079286334</v>
      </c>
      <c r="E34" s="95">
        <v>79416.759999999995</v>
      </c>
    </row>
    <row r="35" spans="1:7" s="6" customFormat="1" ht="18.75" thickBot="1" x14ac:dyDescent="0.3">
      <c r="A35" s="286" t="s">
        <v>18</v>
      </c>
      <c r="B35" s="287"/>
      <c r="C35" s="57">
        <f>SUM(C26:C34)</f>
        <v>136468</v>
      </c>
      <c r="D35" s="57"/>
      <c r="E35" s="57">
        <f>SUM(E26:E34)</f>
        <v>862006.11</v>
      </c>
      <c r="F35" s="53">
        <f>C35/C100</f>
        <v>0.11356349271733368</v>
      </c>
      <c r="G35" s="53">
        <f>E35/E100</f>
        <v>0.11090680643923388</v>
      </c>
    </row>
    <row r="36" spans="1:7" s="6" customFormat="1" ht="18.75" thickBot="1" x14ac:dyDescent="0.3">
      <c r="A36" s="283" t="s">
        <v>31</v>
      </c>
      <c r="B36" s="284"/>
      <c r="C36" s="284"/>
      <c r="D36" s="284"/>
      <c r="E36" s="285"/>
    </row>
    <row r="37" spans="1:7" s="6" customFormat="1" x14ac:dyDescent="0.25">
      <c r="A37" s="46">
        <v>44662</v>
      </c>
      <c r="B37" s="46"/>
      <c r="C37" s="108">
        <v>17998</v>
      </c>
      <c r="D37" s="162">
        <f t="shared" ref="D37:D41" si="3">E37/C37</f>
        <v>7.4865823980442281</v>
      </c>
      <c r="E37" s="95">
        <v>134743.51</v>
      </c>
    </row>
    <row r="38" spans="1:7" s="6" customFormat="1" x14ac:dyDescent="0.25">
      <c r="A38" s="46">
        <v>44662</v>
      </c>
      <c r="B38" s="46"/>
      <c r="C38" s="108">
        <v>17997</v>
      </c>
      <c r="D38" s="162">
        <f t="shared" si="3"/>
        <v>7.4865844307384561</v>
      </c>
      <c r="E38" s="95">
        <v>134736.06</v>
      </c>
    </row>
    <row r="39" spans="1:7" s="6" customFormat="1" x14ac:dyDescent="0.25">
      <c r="A39" s="46">
        <v>44668</v>
      </c>
      <c r="B39" s="46"/>
      <c r="C39" s="108">
        <v>18991</v>
      </c>
      <c r="D39" s="162">
        <f t="shared" si="3"/>
        <v>7.4865841714496337</v>
      </c>
      <c r="E39" s="95">
        <v>142177.72</v>
      </c>
    </row>
    <row r="40" spans="1:7" s="6" customFormat="1" x14ac:dyDescent="0.25">
      <c r="A40" s="46">
        <v>44677</v>
      </c>
      <c r="B40" s="46"/>
      <c r="C40" s="108">
        <v>20001</v>
      </c>
      <c r="D40" s="162">
        <f t="shared" si="3"/>
        <v>7.4865841707914607</v>
      </c>
      <c r="E40" s="95">
        <v>149739.17000000001</v>
      </c>
    </row>
    <row r="41" spans="1:7" s="6" customFormat="1" ht="18.75" thickBot="1" x14ac:dyDescent="0.3">
      <c r="A41" s="46">
        <v>44678</v>
      </c>
      <c r="B41" s="46"/>
      <c r="C41" s="108">
        <v>22484</v>
      </c>
      <c r="D41" s="162">
        <f t="shared" si="3"/>
        <v>7.4865842376801277</v>
      </c>
      <c r="E41" s="95">
        <v>168328.36</v>
      </c>
    </row>
    <row r="42" spans="1:7" s="6" customFormat="1" ht="18.75" thickBot="1" x14ac:dyDescent="0.3">
      <c r="A42" s="286" t="s">
        <v>19</v>
      </c>
      <c r="B42" s="287"/>
      <c r="C42" s="57">
        <f>SUM(C37:C41)</f>
        <v>97471</v>
      </c>
      <c r="D42" s="57"/>
      <c r="E42" s="57">
        <f>SUM(E37:E41)</f>
        <v>729724.82000000007</v>
      </c>
      <c r="F42" s="53">
        <f>C42/C100</f>
        <v>8.1111668659694811E-2</v>
      </c>
      <c r="G42" s="53">
        <f>E42/E100</f>
        <v>9.3887326814475591E-2</v>
      </c>
    </row>
    <row r="43" spans="1:7" s="6" customFormat="1" ht="18.75" thickBot="1" x14ac:dyDescent="0.3">
      <c r="A43" s="283" t="s">
        <v>32</v>
      </c>
      <c r="B43" s="284"/>
      <c r="C43" s="284"/>
      <c r="D43" s="284"/>
      <c r="E43" s="285"/>
    </row>
    <row r="44" spans="1:7" s="6" customFormat="1" x14ac:dyDescent="0.25">
      <c r="A44" s="21">
        <v>44692</v>
      </c>
      <c r="B44" s="112"/>
      <c r="C44" s="11">
        <v>19990</v>
      </c>
      <c r="D44" s="162">
        <f t="shared" ref="D44:D49" si="4">E44/C44</f>
        <v>6.833946473236618</v>
      </c>
      <c r="E44" s="91">
        <v>136610.59</v>
      </c>
    </row>
    <row r="45" spans="1:7" s="6" customFormat="1" x14ac:dyDescent="0.25">
      <c r="A45" s="21">
        <v>44706</v>
      </c>
      <c r="B45" s="112"/>
      <c r="C45" s="11">
        <v>2502</v>
      </c>
      <c r="D45" s="162">
        <f t="shared" si="4"/>
        <v>6.8339448441246997</v>
      </c>
      <c r="E45" s="91">
        <v>17098.53</v>
      </c>
    </row>
    <row r="46" spans="1:7" s="6" customFormat="1" x14ac:dyDescent="0.25">
      <c r="A46" s="46">
        <v>44690</v>
      </c>
      <c r="B46" s="135"/>
      <c r="C46" s="108">
        <v>16002</v>
      </c>
      <c r="D46" s="162">
        <f t="shared" si="4"/>
        <v>6.8339463817022867</v>
      </c>
      <c r="E46" s="91">
        <v>109356.81</v>
      </c>
    </row>
    <row r="47" spans="1:7" s="6" customFormat="1" x14ac:dyDescent="0.25">
      <c r="A47" s="46">
        <v>44698</v>
      </c>
      <c r="B47" s="135"/>
      <c r="C47" s="108">
        <v>24989</v>
      </c>
      <c r="D47" s="162">
        <f t="shared" si="4"/>
        <v>6.8339465364760494</v>
      </c>
      <c r="E47" s="91">
        <v>170773.49</v>
      </c>
    </row>
    <row r="48" spans="1:7" s="6" customFormat="1" x14ac:dyDescent="0.25">
      <c r="A48" s="46">
        <v>44703</v>
      </c>
      <c r="B48" s="135"/>
      <c r="C48" s="108">
        <v>17504</v>
      </c>
      <c r="D48" s="162">
        <f t="shared" si="4"/>
        <v>6.8339465265082264</v>
      </c>
      <c r="E48" s="95">
        <v>119621.4</v>
      </c>
    </row>
    <row r="49" spans="1:7" s="6" customFormat="1" ht="18.75" thickBot="1" x14ac:dyDescent="0.3">
      <c r="A49" s="22">
        <v>44711</v>
      </c>
      <c r="B49" s="113"/>
      <c r="C49" s="31">
        <v>20995</v>
      </c>
      <c r="D49" s="162">
        <f t="shared" si="4"/>
        <v>6.8339466539652296</v>
      </c>
      <c r="E49" s="92">
        <v>143478.71</v>
      </c>
    </row>
    <row r="50" spans="1:7" s="6" customFormat="1" ht="18.75" thickBot="1" x14ac:dyDescent="0.3">
      <c r="A50" s="286" t="s">
        <v>20</v>
      </c>
      <c r="B50" s="287"/>
      <c r="C50" s="57">
        <f>SUM(C44:C49)</f>
        <v>101982</v>
      </c>
      <c r="D50" s="57"/>
      <c r="E50" s="57">
        <f>SUM(E44:E49)</f>
        <v>696939.52999999991</v>
      </c>
      <c r="F50" s="56">
        <f>C50/C100</f>
        <v>8.4865551735931674E-2</v>
      </c>
      <c r="G50" s="53">
        <f>E50/E100</f>
        <v>8.9669129553571994E-2</v>
      </c>
    </row>
    <row r="51" spans="1:7" s="6" customFormat="1" ht="18.75" thickBot="1" x14ac:dyDescent="0.3">
      <c r="A51" s="283" t="s">
        <v>33</v>
      </c>
      <c r="B51" s="284"/>
      <c r="C51" s="284"/>
      <c r="D51" s="284"/>
      <c r="E51" s="285"/>
    </row>
    <row r="52" spans="1:7" s="6" customFormat="1" x14ac:dyDescent="0.25">
      <c r="A52" s="21">
        <v>44727</v>
      </c>
      <c r="B52" s="112"/>
      <c r="C52" s="11">
        <v>17002</v>
      </c>
      <c r="D52" s="162">
        <f t="shared" ref="D52:D55" si="5">E52/C52</f>
        <v>6.9988583696035755</v>
      </c>
      <c r="E52" s="91">
        <v>118994.59</v>
      </c>
    </row>
    <row r="53" spans="1:7" s="6" customFormat="1" x14ac:dyDescent="0.25">
      <c r="A53" s="21">
        <v>44727</v>
      </c>
      <c r="B53" s="112"/>
      <c r="C53" s="11">
        <v>19996</v>
      </c>
      <c r="D53" s="162">
        <f t="shared" si="5"/>
        <v>6.9988582716543313</v>
      </c>
      <c r="E53" s="91">
        <v>139949.17000000001</v>
      </c>
    </row>
    <row r="54" spans="1:7" s="6" customFormat="1" x14ac:dyDescent="0.25">
      <c r="A54" s="21">
        <v>44738</v>
      </c>
      <c r="B54" s="112"/>
      <c r="C54" s="11">
        <v>16003</v>
      </c>
      <c r="D54" s="162">
        <f t="shared" si="5"/>
        <v>6.9988583390614254</v>
      </c>
      <c r="E54" s="91">
        <v>112002.73</v>
      </c>
    </row>
    <row r="55" spans="1:7" s="6" customFormat="1" x14ac:dyDescent="0.25">
      <c r="A55" s="21">
        <v>44738</v>
      </c>
      <c r="B55" s="112"/>
      <c r="C55" s="11">
        <v>19999</v>
      </c>
      <c r="D55" s="162">
        <f t="shared" si="5"/>
        <v>6.9988579428971454</v>
      </c>
      <c r="E55" s="91">
        <v>139970.16</v>
      </c>
    </row>
    <row r="56" spans="1:7" s="6" customFormat="1" ht="18.75" thickBot="1" x14ac:dyDescent="0.3">
      <c r="A56" s="21">
        <v>44742</v>
      </c>
      <c r="B56" s="112"/>
      <c r="C56" s="11">
        <v>19990</v>
      </c>
      <c r="D56" s="162">
        <f>E56/C56</f>
        <v>6.9415207603801905</v>
      </c>
      <c r="E56" s="137">
        <v>138761</v>
      </c>
    </row>
    <row r="57" spans="1:7" s="6" customFormat="1" ht="18.75" thickBot="1" x14ac:dyDescent="0.3">
      <c r="A57" s="286" t="s">
        <v>21</v>
      </c>
      <c r="B57" s="287"/>
      <c r="C57" s="57">
        <f>SUM(C52:C56)</f>
        <v>92990</v>
      </c>
      <c r="D57" s="57"/>
      <c r="E57" s="57">
        <f>SUM(E52:E56)</f>
        <v>649677.65</v>
      </c>
      <c r="F57" s="56">
        <f>C57/C100</f>
        <v>7.7382750445414747E-2</v>
      </c>
      <c r="G57" s="53">
        <f>E57/E100</f>
        <v>8.3588355744307133E-2</v>
      </c>
    </row>
    <row r="58" spans="1:7" s="6" customFormat="1" ht="18.75" thickBot="1" x14ac:dyDescent="0.3">
      <c r="A58" s="283" t="s">
        <v>34</v>
      </c>
      <c r="B58" s="284"/>
      <c r="C58" s="284"/>
      <c r="D58" s="284"/>
      <c r="E58" s="285"/>
    </row>
    <row r="59" spans="1:7" s="6" customFormat="1" x14ac:dyDescent="0.25">
      <c r="A59" s="18">
        <v>44760</v>
      </c>
      <c r="B59" s="111"/>
      <c r="C59" s="30">
        <v>15298</v>
      </c>
      <c r="D59" s="162">
        <f t="shared" ref="D59:D63" si="6">E59/C59</f>
        <v>7.7637102889266574</v>
      </c>
      <c r="E59" s="91">
        <v>118769.24</v>
      </c>
    </row>
    <row r="60" spans="1:7" s="6" customFormat="1" x14ac:dyDescent="0.25">
      <c r="A60" s="128">
        <v>44760</v>
      </c>
      <c r="B60" s="129"/>
      <c r="C60" s="130">
        <v>15693</v>
      </c>
      <c r="D60" s="162">
        <f t="shared" si="6"/>
        <v>7.7637105715924299</v>
      </c>
      <c r="E60" s="91">
        <v>121835.91</v>
      </c>
    </row>
    <row r="61" spans="1:7" s="6" customFormat="1" x14ac:dyDescent="0.25">
      <c r="A61" s="128">
        <v>44760</v>
      </c>
      <c r="B61" s="129"/>
      <c r="C61" s="130">
        <v>14997</v>
      </c>
      <c r="D61" s="162">
        <f t="shared" si="6"/>
        <v>7.7637107421484295</v>
      </c>
      <c r="E61" s="91">
        <v>116432.37</v>
      </c>
    </row>
    <row r="62" spans="1:7" s="6" customFormat="1" x14ac:dyDescent="0.25">
      <c r="A62" s="21">
        <v>44763</v>
      </c>
      <c r="B62" s="112"/>
      <c r="C62" s="11">
        <v>18001</v>
      </c>
      <c r="D62" s="162">
        <f t="shared" si="6"/>
        <v>7.7637103494250317</v>
      </c>
      <c r="E62" s="91">
        <v>139754.54999999999</v>
      </c>
    </row>
    <row r="63" spans="1:7" s="6" customFormat="1" ht="18.75" thickBot="1" x14ac:dyDescent="0.3">
      <c r="A63" s="21">
        <v>44768</v>
      </c>
      <c r="B63" s="112"/>
      <c r="C63" s="11">
        <v>15996</v>
      </c>
      <c r="D63" s="162">
        <f t="shared" si="6"/>
        <v>7.7637103025756442</v>
      </c>
      <c r="E63" s="91">
        <v>124188.31</v>
      </c>
    </row>
    <row r="64" spans="1:7" s="6" customFormat="1" ht="18.75" thickBot="1" x14ac:dyDescent="0.3">
      <c r="A64" s="286" t="s">
        <v>22</v>
      </c>
      <c r="B64" s="287"/>
      <c r="C64" s="57">
        <f>SUM(C59:C63)</f>
        <v>79985</v>
      </c>
      <c r="D64" s="57"/>
      <c r="E64" s="57">
        <f>SUM(E59:E63)</f>
        <v>620980.38</v>
      </c>
      <c r="F64" s="53">
        <f>C64/C100</f>
        <v>6.6560482787143757E-2</v>
      </c>
      <c r="G64" s="53">
        <f>E64/E100</f>
        <v>7.9896128354846468E-2</v>
      </c>
    </row>
    <row r="65" spans="1:7" s="6" customFormat="1" ht="18.75" thickBot="1" x14ac:dyDescent="0.3">
      <c r="A65" s="283" t="s">
        <v>35</v>
      </c>
      <c r="B65" s="284"/>
      <c r="C65" s="284"/>
      <c r="D65" s="284"/>
      <c r="E65" s="285"/>
    </row>
    <row r="66" spans="1:7" s="6" customFormat="1" x14ac:dyDescent="0.25">
      <c r="A66" s="128">
        <v>44782</v>
      </c>
      <c r="B66" s="129"/>
      <c r="C66" s="130">
        <v>19994</v>
      </c>
      <c r="D66" s="162">
        <f t="shared" ref="D66:D69" si="7">E66/C66</f>
        <v>6.9988581574472351</v>
      </c>
      <c r="E66" s="13">
        <v>139935.17000000001</v>
      </c>
    </row>
    <row r="67" spans="1:7" s="6" customFormat="1" x14ac:dyDescent="0.25">
      <c r="A67" s="128">
        <v>44782</v>
      </c>
      <c r="B67" s="129"/>
      <c r="C67" s="130">
        <v>18004</v>
      </c>
      <c r="D67" s="162">
        <f t="shared" si="7"/>
        <v>6.9988580315485445</v>
      </c>
      <c r="E67" s="13">
        <v>126007.44</v>
      </c>
    </row>
    <row r="68" spans="1:7" s="6" customFormat="1" x14ac:dyDescent="0.25">
      <c r="A68" s="21">
        <v>44790</v>
      </c>
      <c r="B68" s="112"/>
      <c r="C68" s="11">
        <v>24984</v>
      </c>
      <c r="D68" s="162">
        <f t="shared" si="7"/>
        <v>6.9988580691642648</v>
      </c>
      <c r="E68" s="13">
        <v>174859.47</v>
      </c>
    </row>
    <row r="69" spans="1:7" s="6" customFormat="1" ht="18.75" thickBot="1" x14ac:dyDescent="0.3">
      <c r="A69" s="22">
        <v>44797</v>
      </c>
      <c r="B69" s="113"/>
      <c r="C69" s="31">
        <v>17994</v>
      </c>
      <c r="D69" s="162">
        <f t="shared" si="7"/>
        <v>6.9036728909636551</v>
      </c>
      <c r="E69" s="33">
        <v>124224.69</v>
      </c>
    </row>
    <row r="70" spans="1:7" s="6" customFormat="1" ht="18.75" thickBot="1" x14ac:dyDescent="0.3">
      <c r="A70" s="286" t="s">
        <v>23</v>
      </c>
      <c r="B70" s="287"/>
      <c r="C70" s="57">
        <f>SUM(C66:C69)</f>
        <v>80976</v>
      </c>
      <c r="D70" s="57"/>
      <c r="E70" s="57">
        <f>SUM(E66:E69)</f>
        <v>565026.77</v>
      </c>
      <c r="F70" s="56">
        <f>C70/C100</f>
        <v>6.7385155393783244E-2</v>
      </c>
      <c r="G70" s="53">
        <f>E70/E100</f>
        <v>7.2697065469031916E-2</v>
      </c>
    </row>
    <row r="71" spans="1:7" s="6" customFormat="1" ht="18.75" thickBot="1" x14ac:dyDescent="0.3">
      <c r="A71" s="283" t="s">
        <v>36</v>
      </c>
      <c r="B71" s="284"/>
      <c r="C71" s="284"/>
      <c r="D71" s="284"/>
      <c r="E71" s="285"/>
    </row>
    <row r="72" spans="1:7" s="6" customFormat="1" x14ac:dyDescent="0.25">
      <c r="A72" s="18">
        <v>44810</v>
      </c>
      <c r="B72" s="111"/>
      <c r="C72" s="30">
        <v>24984</v>
      </c>
      <c r="D72" s="162">
        <f t="shared" ref="D72:D80" si="8">E72/C72</f>
        <v>6.9035614793467817</v>
      </c>
      <c r="E72" s="90">
        <v>172478.58</v>
      </c>
    </row>
    <row r="73" spans="1:7" s="6" customFormat="1" x14ac:dyDescent="0.25">
      <c r="A73" s="21">
        <v>44810</v>
      </c>
      <c r="B73" s="112"/>
      <c r="C73" s="11">
        <v>18004</v>
      </c>
      <c r="D73" s="162">
        <f t="shared" si="8"/>
        <v>6.9035614307931574</v>
      </c>
      <c r="E73" s="91">
        <v>124291.72</v>
      </c>
    </row>
    <row r="74" spans="1:7" s="6" customFormat="1" x14ac:dyDescent="0.25">
      <c r="A74" s="21">
        <v>44818</v>
      </c>
      <c r="B74" s="112"/>
      <c r="C74" s="11">
        <v>19989</v>
      </c>
      <c r="D74" s="162">
        <f t="shared" si="8"/>
        <v>7.1220126069338141</v>
      </c>
      <c r="E74" s="91">
        <v>142361.91</v>
      </c>
    </row>
    <row r="75" spans="1:7" s="6" customFormat="1" x14ac:dyDescent="0.25">
      <c r="A75" s="21">
        <v>44818</v>
      </c>
      <c r="B75" s="112"/>
      <c r="C75" s="186">
        <v>17000</v>
      </c>
      <c r="D75" s="162">
        <f t="shared" si="8"/>
        <v>7.1220123529411765</v>
      </c>
      <c r="E75" s="91">
        <v>121074.21</v>
      </c>
    </row>
    <row r="76" spans="1:7" s="6" customFormat="1" x14ac:dyDescent="0.25">
      <c r="A76" s="21">
        <v>44825</v>
      </c>
      <c r="B76" s="112"/>
      <c r="C76" s="11">
        <v>4983</v>
      </c>
      <c r="D76" s="162">
        <f t="shared" si="8"/>
        <v>7.1220128436684726</v>
      </c>
      <c r="E76" s="91">
        <v>35488.99</v>
      </c>
    </row>
    <row r="77" spans="1:7" s="6" customFormat="1" x14ac:dyDescent="0.25">
      <c r="A77" s="21">
        <v>44825</v>
      </c>
      <c r="B77" s="112"/>
      <c r="C77" s="11">
        <v>13001</v>
      </c>
      <c r="D77" s="162">
        <f t="shared" si="8"/>
        <v>7.127490193062072</v>
      </c>
      <c r="E77" s="91">
        <v>92664.5</v>
      </c>
    </row>
    <row r="78" spans="1:7" s="6" customFormat="1" x14ac:dyDescent="0.25">
      <c r="A78" s="21">
        <v>44825</v>
      </c>
      <c r="B78" s="112"/>
      <c r="C78" s="11">
        <v>17988</v>
      </c>
      <c r="D78" s="162">
        <f t="shared" si="8"/>
        <v>7.1220124527462749</v>
      </c>
      <c r="E78" s="91">
        <v>128110.76</v>
      </c>
    </row>
    <row r="79" spans="1:7" s="6" customFormat="1" x14ac:dyDescent="0.25">
      <c r="A79" s="21">
        <v>44826</v>
      </c>
      <c r="B79" s="112"/>
      <c r="C79" s="11">
        <v>13692</v>
      </c>
      <c r="D79" s="162">
        <f t="shared" si="8"/>
        <v>7.1220121238679521</v>
      </c>
      <c r="E79" s="91">
        <v>97514.59</v>
      </c>
    </row>
    <row r="80" spans="1:7" s="6" customFormat="1" ht="18.75" thickBot="1" x14ac:dyDescent="0.3">
      <c r="A80" s="22">
        <v>44832</v>
      </c>
      <c r="B80" s="113"/>
      <c r="C80" s="31">
        <v>13692</v>
      </c>
      <c r="D80" s="162">
        <f t="shared" si="8"/>
        <v>7.2801402278702891</v>
      </c>
      <c r="E80" s="92">
        <v>99679.679999999993</v>
      </c>
    </row>
    <row r="81" spans="1:7" s="6" customFormat="1" ht="18.75" thickBot="1" x14ac:dyDescent="0.3">
      <c r="A81" s="286" t="s">
        <v>24</v>
      </c>
      <c r="B81" s="287"/>
      <c r="C81" s="57">
        <f>SUM(C72:C80)</f>
        <v>143333</v>
      </c>
      <c r="D81" s="57"/>
      <c r="E81" s="57">
        <f>SUM(E72:E80)</f>
        <v>1013664.94</v>
      </c>
      <c r="F81" s="56">
        <f>C81/C100</f>
        <v>0.11927628529511379</v>
      </c>
      <c r="G81" s="53">
        <f>E81/E100</f>
        <v>0.13041942509527876</v>
      </c>
    </row>
    <row r="82" spans="1:7" s="6" customFormat="1" ht="18.75" thickBot="1" x14ac:dyDescent="0.3">
      <c r="A82" s="283" t="s">
        <v>37</v>
      </c>
      <c r="B82" s="284"/>
      <c r="C82" s="284"/>
      <c r="D82" s="284"/>
      <c r="E82" s="285"/>
    </row>
    <row r="83" spans="1:7" s="6" customFormat="1" x14ac:dyDescent="0.25">
      <c r="A83" s="18">
        <v>44847</v>
      </c>
      <c r="B83" s="111"/>
      <c r="C83" s="30">
        <v>15003</v>
      </c>
      <c r="D83" s="162">
        <f t="shared" ref="D83:D87" si="9">E83/C83</f>
        <v>6.7546324068519628</v>
      </c>
      <c r="E83" s="90">
        <v>101339.75</v>
      </c>
    </row>
    <row r="84" spans="1:7" s="6" customFormat="1" x14ac:dyDescent="0.25">
      <c r="A84" s="21">
        <v>44850</v>
      </c>
      <c r="B84" s="112"/>
      <c r="C84" s="11">
        <v>19991</v>
      </c>
      <c r="D84" s="162">
        <f t="shared" si="9"/>
        <v>6.754632084437997</v>
      </c>
      <c r="E84" s="91">
        <v>135031.85</v>
      </c>
    </row>
    <row r="85" spans="1:7" s="6" customFormat="1" x14ac:dyDescent="0.25">
      <c r="A85" s="21">
        <v>44855</v>
      </c>
      <c r="B85" s="112"/>
      <c r="C85" s="11">
        <v>18997</v>
      </c>
      <c r="D85" s="162">
        <f t="shared" si="9"/>
        <v>6.7546323103647943</v>
      </c>
      <c r="E85" s="91">
        <v>128317.75</v>
      </c>
    </row>
    <row r="86" spans="1:7" s="6" customFormat="1" x14ac:dyDescent="0.25">
      <c r="A86" s="46">
        <v>44857</v>
      </c>
      <c r="B86" s="135"/>
      <c r="C86" s="108">
        <v>19788</v>
      </c>
      <c r="D86" s="162">
        <f t="shared" si="9"/>
        <v>6.7546321002627856</v>
      </c>
      <c r="E86" s="95">
        <v>133660.66</v>
      </c>
    </row>
    <row r="87" spans="1:7" s="6" customFormat="1" ht="18.75" thickBot="1" x14ac:dyDescent="0.3">
      <c r="A87" s="136">
        <v>44861</v>
      </c>
      <c r="B87" s="113"/>
      <c r="C87" s="31">
        <v>17995</v>
      </c>
      <c r="D87" s="162">
        <f t="shared" si="9"/>
        <v>6.7546323978883027</v>
      </c>
      <c r="E87" s="92">
        <v>121549.61</v>
      </c>
    </row>
    <row r="88" spans="1:7" s="6" customFormat="1" ht="18.75" thickBot="1" x14ac:dyDescent="0.3">
      <c r="A88" s="286" t="s">
        <v>25</v>
      </c>
      <c r="B88" s="287"/>
      <c r="C88" s="57">
        <f>SUM(C83:C87)</f>
        <v>91774</v>
      </c>
      <c r="D88" s="57"/>
      <c r="E88" s="57">
        <f>SUM(E83:E87)</f>
        <v>619899.62</v>
      </c>
      <c r="F88" s="56">
        <f>C88/C100</f>
        <v>7.6370841374099288E-2</v>
      </c>
      <c r="G88" s="53">
        <f>E88/E100</f>
        <v>7.9757076393686635E-2</v>
      </c>
    </row>
    <row r="89" spans="1:7" s="6" customFormat="1" ht="18.75" thickBot="1" x14ac:dyDescent="0.3">
      <c r="A89" s="283" t="s">
        <v>38</v>
      </c>
      <c r="B89" s="284"/>
      <c r="C89" s="284"/>
      <c r="D89" s="284"/>
      <c r="E89" s="285"/>
    </row>
    <row r="90" spans="1:7" s="6" customFormat="1" x14ac:dyDescent="0.25">
      <c r="A90" s="18">
        <v>44893</v>
      </c>
      <c r="B90" s="111"/>
      <c r="C90" s="30">
        <v>18999</v>
      </c>
      <c r="D90" s="162">
        <f t="shared" ref="D90:D91" si="10">E90/C90</f>
        <v>7.210312121690615</v>
      </c>
      <c r="E90" s="90">
        <v>136988.72</v>
      </c>
    </row>
    <row r="91" spans="1:7" s="6" customFormat="1" ht="18.75" thickBot="1" x14ac:dyDescent="0.3">
      <c r="A91" s="21">
        <v>44893</v>
      </c>
      <c r="B91" s="112"/>
      <c r="C91" s="185">
        <v>18004</v>
      </c>
      <c r="D91" s="162">
        <f t="shared" si="10"/>
        <v>7.2103121528549217</v>
      </c>
      <c r="E91" s="91">
        <v>129814.46</v>
      </c>
    </row>
    <row r="92" spans="1:7" s="6" customFormat="1" ht="18.75" thickBot="1" x14ac:dyDescent="0.3">
      <c r="A92" s="286" t="s">
        <v>26</v>
      </c>
      <c r="B92" s="287"/>
      <c r="C92" s="57">
        <f>SUM(C90:C91)</f>
        <v>37003</v>
      </c>
      <c r="D92" s="57"/>
      <c r="E92" s="57">
        <f>SUM(E90:E91)</f>
        <v>266803.18</v>
      </c>
      <c r="F92" s="56">
        <f>C92/C100</f>
        <v>3.0792492899577178E-2</v>
      </c>
      <c r="G92" s="53">
        <f>E92/E100</f>
        <v>3.4327237705579695E-2</v>
      </c>
    </row>
    <row r="93" spans="1:7" s="6" customFormat="1" ht="18.75" thickBot="1" x14ac:dyDescent="0.3">
      <c r="A93" s="283" t="s">
        <v>39</v>
      </c>
      <c r="B93" s="284"/>
      <c r="C93" s="284"/>
      <c r="D93" s="284"/>
      <c r="E93" s="285"/>
    </row>
    <row r="94" spans="1:7" s="6" customFormat="1" x14ac:dyDescent="0.25">
      <c r="A94" s="21">
        <v>44896</v>
      </c>
      <c r="B94" s="112"/>
      <c r="C94" s="186">
        <v>18000</v>
      </c>
      <c r="D94" s="162">
        <f t="shared" ref="D94:D98" si="11">E94/C94</f>
        <v>7.210312222222222</v>
      </c>
      <c r="E94" s="91">
        <v>129785.62</v>
      </c>
    </row>
    <row r="95" spans="1:7" s="6" customFormat="1" x14ac:dyDescent="0.25">
      <c r="A95" s="21">
        <v>44896</v>
      </c>
      <c r="B95" s="112"/>
      <c r="C95" s="11">
        <v>2505</v>
      </c>
      <c r="D95" s="162">
        <f t="shared" si="11"/>
        <v>7.2103113772455094</v>
      </c>
      <c r="E95" s="91">
        <v>18061.830000000002</v>
      </c>
    </row>
    <row r="96" spans="1:7" s="6" customFormat="1" x14ac:dyDescent="0.25">
      <c r="A96" s="21">
        <v>44896</v>
      </c>
      <c r="B96" s="112"/>
      <c r="C96" s="11">
        <v>19988</v>
      </c>
      <c r="D96" s="162">
        <f t="shared" si="11"/>
        <v>7.2103121873123879</v>
      </c>
      <c r="E96" s="91">
        <v>144119.72</v>
      </c>
    </row>
    <row r="97" spans="1:7" s="6" customFormat="1" x14ac:dyDescent="0.25">
      <c r="A97" s="21">
        <v>44902</v>
      </c>
      <c r="B97" s="112"/>
      <c r="C97" s="11">
        <v>17998</v>
      </c>
      <c r="D97" s="162">
        <f t="shared" si="11"/>
        <v>7.2091104567174131</v>
      </c>
      <c r="E97" s="91">
        <v>129749.57</v>
      </c>
    </row>
    <row r="98" spans="1:7" s="6" customFormat="1" ht="18.75" thickBot="1" x14ac:dyDescent="0.3">
      <c r="A98" s="21">
        <v>44903</v>
      </c>
      <c r="B98" s="112"/>
      <c r="C98" s="11">
        <v>16991</v>
      </c>
      <c r="D98" s="162">
        <f t="shared" si="11"/>
        <v>7.2103119298452123</v>
      </c>
      <c r="E98" s="91">
        <v>122510.41</v>
      </c>
    </row>
    <row r="99" spans="1:7" s="6" customFormat="1" ht="18.75" thickBot="1" x14ac:dyDescent="0.3">
      <c r="A99" s="286" t="s">
        <v>27</v>
      </c>
      <c r="B99" s="287"/>
      <c r="C99" s="57">
        <f>SUM(C94:C98)</f>
        <v>75482</v>
      </c>
      <c r="D99" s="57"/>
      <c r="E99" s="57">
        <f>SUM(E94:E98)</f>
        <v>544227.15</v>
      </c>
      <c r="F99" s="56">
        <f>C99/C100</f>
        <v>6.2813257007428708E-2</v>
      </c>
      <c r="G99" s="53">
        <f>E99/E100</f>
        <v>7.0020959809700078E-2</v>
      </c>
    </row>
    <row r="100" spans="1:7" s="6" customFormat="1" ht="24" customHeight="1" thickBot="1" x14ac:dyDescent="0.3">
      <c r="A100" s="49" t="s">
        <v>9</v>
      </c>
      <c r="B100" s="114"/>
      <c r="C100" s="44">
        <f>C15+C24+C35+C42+C50+C57+C64+C70+C81+C88+C92+C99</f>
        <v>1201689</v>
      </c>
      <c r="D100" s="44">
        <f>D99+D92+D88+D81+D70+D64+D57+D50+D42+D35+D24+D15</f>
        <v>0</v>
      </c>
      <c r="E100" s="44">
        <f>E99+E92+E88+E81+E70+E64+E57+E50+E42+E35+E24+E15</f>
        <v>7772346.330000001</v>
      </c>
    </row>
    <row r="102" spans="1:7" x14ac:dyDescent="0.25">
      <c r="C102" s="12">
        <f>C100-'2021'!C108</f>
        <v>-86106</v>
      </c>
      <c r="E102" s="14">
        <f>E100-'2021'!E108</f>
        <v>4071993.7539090011</v>
      </c>
    </row>
  </sheetData>
  <mergeCells count="30">
    <mergeCell ref="G1:G2"/>
    <mergeCell ref="A1:B1"/>
    <mergeCell ref="C1:C2"/>
    <mergeCell ref="D1:D2"/>
    <mergeCell ref="E1:E2"/>
    <mergeCell ref="F1:F2"/>
    <mergeCell ref="A57:B57"/>
    <mergeCell ref="A3:E3"/>
    <mergeCell ref="A15:B15"/>
    <mergeCell ref="A16:E16"/>
    <mergeCell ref="A24:B24"/>
    <mergeCell ref="A25:E25"/>
    <mergeCell ref="A35:B35"/>
    <mergeCell ref="A36:E36"/>
    <mergeCell ref="A42:B42"/>
    <mergeCell ref="A43:E43"/>
    <mergeCell ref="A50:B50"/>
    <mergeCell ref="A51:E51"/>
    <mergeCell ref="A99:B99"/>
    <mergeCell ref="A58:E58"/>
    <mergeCell ref="A64:B64"/>
    <mergeCell ref="A65:E65"/>
    <mergeCell ref="A70:B70"/>
    <mergeCell ref="A71:E71"/>
    <mergeCell ref="A81:B81"/>
    <mergeCell ref="A82:E82"/>
    <mergeCell ref="A88:B88"/>
    <mergeCell ref="A89:E89"/>
    <mergeCell ref="A92:B92"/>
    <mergeCell ref="A93:E9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fitToWidth="0" fitToHeight="0" orientation="portrait" r:id="rId1"/>
  <headerFooter>
    <oddHeader>&amp;L&amp;D&amp;C&amp;"-,מודגש"&amp;14&amp;U&amp;KFF0000צריכת סולר לשנת &amp;A&amp;R&amp;G</oddHeader>
    <oddFooter>&amp;Rערך: ארנון מלאכי - מהנדס ראשי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24"/>
  <sheetViews>
    <sheetView rightToLeft="1" view="pageBreakPreview" zoomScale="160" zoomScaleNormal="100" zoomScaleSheetLayoutView="160" workbookViewId="0">
      <pane ySplit="1" topLeftCell="A119" activePane="bottomLeft" state="frozen"/>
      <selection activeCell="H82" sqref="H82"/>
      <selection pane="bottomLeft" activeCell="D124" sqref="D124"/>
    </sheetView>
  </sheetViews>
  <sheetFormatPr defaultRowHeight="18" x14ac:dyDescent="0.25"/>
  <cols>
    <col min="1" max="1" width="15.375" style="1" customWidth="1"/>
    <col min="2" max="2" width="15.5" style="1" customWidth="1"/>
    <col min="3" max="4" width="17.125" style="12" customWidth="1"/>
    <col min="5" max="5" width="17.75" style="14" bestFit="1" customWidth="1"/>
    <col min="6" max="7" width="9" style="141"/>
  </cols>
  <sheetData>
    <row r="1" spans="1:9" s="15" customFormat="1" ht="33" customHeight="1" x14ac:dyDescent="0.2">
      <c r="A1" s="316" t="s">
        <v>0</v>
      </c>
      <c r="B1" s="317"/>
      <c r="C1" s="297" t="s">
        <v>40</v>
      </c>
      <c r="D1" s="318" t="s">
        <v>116</v>
      </c>
      <c r="E1" s="320" t="s">
        <v>115</v>
      </c>
      <c r="F1" s="322" t="s">
        <v>112</v>
      </c>
      <c r="G1" s="314" t="s">
        <v>113</v>
      </c>
      <c r="H1" s="142"/>
      <c r="I1" s="142"/>
    </row>
    <row r="2" spans="1:9" s="9" customFormat="1" ht="18.75" thickBot="1" x14ac:dyDescent="0.25">
      <c r="A2" s="115" t="s">
        <v>41</v>
      </c>
      <c r="B2" s="116" t="s">
        <v>91</v>
      </c>
      <c r="C2" s="298"/>
      <c r="D2" s="319"/>
      <c r="E2" s="321"/>
      <c r="F2" s="323"/>
      <c r="G2" s="315"/>
      <c r="I2" s="143"/>
    </row>
    <row r="3" spans="1:9" s="6" customFormat="1" ht="18.75" thickBot="1" x14ac:dyDescent="0.3">
      <c r="A3" s="288" t="s">
        <v>29</v>
      </c>
      <c r="B3" s="289"/>
      <c r="C3" s="289"/>
      <c r="D3" s="289"/>
      <c r="E3" s="289"/>
      <c r="F3" s="216"/>
      <c r="G3" s="214"/>
    </row>
    <row r="4" spans="1:9" s="6" customFormat="1" ht="18.75" thickBot="1" x14ac:dyDescent="0.3">
      <c r="A4" s="120" t="s">
        <v>44</v>
      </c>
      <c r="B4" s="121"/>
      <c r="C4" s="30">
        <v>17191</v>
      </c>
      <c r="D4" s="167">
        <f>E4/C4</f>
        <v>6.5447344540748063</v>
      </c>
      <c r="E4" s="144">
        <v>112510.53</v>
      </c>
      <c r="F4" s="217"/>
      <c r="G4" s="212"/>
    </row>
    <row r="5" spans="1:9" s="6" customFormat="1" ht="18.75" thickBot="1" x14ac:dyDescent="0.3">
      <c r="A5" s="120" t="s">
        <v>44</v>
      </c>
      <c r="B5" s="118"/>
      <c r="C5" s="11">
        <v>811</v>
      </c>
      <c r="D5" s="166">
        <f t="shared" ref="D5:D15" si="0">E5/C5</f>
        <v>6.5447348951911222</v>
      </c>
      <c r="E5" s="145">
        <v>5307.78</v>
      </c>
      <c r="F5" s="217"/>
      <c r="G5" s="212"/>
    </row>
    <row r="6" spans="1:9" s="6" customFormat="1" ht="18.75" thickBot="1" x14ac:dyDescent="0.3">
      <c r="A6" s="120" t="s">
        <v>44</v>
      </c>
      <c r="B6" s="118"/>
      <c r="C6" s="11">
        <v>16991</v>
      </c>
      <c r="D6" s="166">
        <f t="shared" si="0"/>
        <v>6.5447342710846916</v>
      </c>
      <c r="E6" s="145">
        <v>111201.58</v>
      </c>
      <c r="F6" s="217"/>
      <c r="G6" s="212"/>
    </row>
    <row r="7" spans="1:9" s="6" customFormat="1" ht="18.75" thickBot="1" x14ac:dyDescent="0.3">
      <c r="A7" s="120" t="s">
        <v>44</v>
      </c>
      <c r="B7" s="21"/>
      <c r="C7" s="11">
        <v>18997</v>
      </c>
      <c r="D7" s="166">
        <f t="shared" si="0"/>
        <v>6.5447344317523823</v>
      </c>
      <c r="E7" s="145">
        <v>124330.32</v>
      </c>
      <c r="F7" s="217"/>
      <c r="G7" s="212"/>
    </row>
    <row r="8" spans="1:9" s="6" customFormat="1" ht="18.75" thickBot="1" x14ac:dyDescent="0.3">
      <c r="A8" s="120" t="s">
        <v>44</v>
      </c>
      <c r="B8" s="118"/>
      <c r="C8" s="11">
        <v>17808</v>
      </c>
      <c r="D8" s="166">
        <f t="shared" si="0"/>
        <v>6.5447343890386342</v>
      </c>
      <c r="E8" s="145">
        <v>116548.63</v>
      </c>
      <c r="F8" s="217"/>
      <c r="G8" s="212"/>
    </row>
    <row r="9" spans="1:9" s="6" customFormat="1" ht="18.75" thickBot="1" x14ac:dyDescent="0.3">
      <c r="A9" s="120" t="s">
        <v>44</v>
      </c>
      <c r="B9" s="118"/>
      <c r="C9" s="11">
        <v>18002</v>
      </c>
      <c r="D9" s="166">
        <f t="shared" si="0"/>
        <v>6.5447344739473392</v>
      </c>
      <c r="E9" s="145">
        <v>117818.31</v>
      </c>
      <c r="F9" s="217"/>
      <c r="G9" s="212"/>
    </row>
    <row r="10" spans="1:9" s="6" customFormat="1" x14ac:dyDescent="0.25">
      <c r="A10" s="120" t="s">
        <v>44</v>
      </c>
      <c r="B10" s="118"/>
      <c r="C10" s="11">
        <v>17001</v>
      </c>
      <c r="D10" s="166">
        <f>E10/C10</f>
        <v>6.5447344273866239</v>
      </c>
      <c r="E10" s="145">
        <v>111267.03</v>
      </c>
      <c r="F10" s="217"/>
      <c r="G10" s="212"/>
    </row>
    <row r="11" spans="1:9" s="6" customFormat="1" x14ac:dyDescent="0.25">
      <c r="A11" s="138" t="s">
        <v>45</v>
      </c>
      <c r="B11" s="118"/>
      <c r="C11" s="11">
        <v>16495</v>
      </c>
      <c r="D11" s="166">
        <f t="shared" si="0"/>
        <v>6.9126874810548653</v>
      </c>
      <c r="E11" s="145">
        <v>114024.78</v>
      </c>
      <c r="F11" s="217"/>
      <c r="G11" s="212"/>
    </row>
    <row r="12" spans="1:9" s="6" customFormat="1" x14ac:dyDescent="0.25">
      <c r="A12" s="138" t="s">
        <v>45</v>
      </c>
      <c r="B12" s="118"/>
      <c r="C12" s="186">
        <v>16000</v>
      </c>
      <c r="D12" s="166">
        <f t="shared" si="0"/>
        <v>6.9126874999999997</v>
      </c>
      <c r="E12" s="145">
        <v>110603</v>
      </c>
      <c r="F12" s="217"/>
      <c r="G12" s="212"/>
    </row>
    <row r="13" spans="1:9" s="6" customFormat="1" x14ac:dyDescent="0.25">
      <c r="A13" s="138" t="s">
        <v>45</v>
      </c>
      <c r="B13" s="118"/>
      <c r="C13" s="11">
        <v>15989</v>
      </c>
      <c r="D13" s="166">
        <f t="shared" si="0"/>
        <v>6.9126274313590592</v>
      </c>
      <c r="E13" s="145">
        <v>110526</v>
      </c>
      <c r="F13" s="217"/>
      <c r="G13" s="212"/>
    </row>
    <row r="14" spans="1:9" s="6" customFormat="1" x14ac:dyDescent="0.25">
      <c r="A14" s="138" t="s">
        <v>46</v>
      </c>
      <c r="B14" s="118"/>
      <c r="C14" s="11">
        <v>12994</v>
      </c>
      <c r="D14" s="166">
        <f t="shared" si="0"/>
        <v>6.9126873941819307</v>
      </c>
      <c r="E14" s="145">
        <v>89823.46</v>
      </c>
      <c r="F14" s="217"/>
      <c r="G14" s="212"/>
    </row>
    <row r="15" spans="1:9" s="6" customFormat="1" ht="18.75" thickBot="1" x14ac:dyDescent="0.3">
      <c r="A15" s="168" t="s">
        <v>43</v>
      </c>
      <c r="B15" s="122"/>
      <c r="C15" s="31">
        <v>14995</v>
      </c>
      <c r="D15" s="169">
        <f t="shared" si="0"/>
        <v>6.5447342447482493</v>
      </c>
      <c r="E15" s="149">
        <v>98138.29</v>
      </c>
      <c r="F15" s="219"/>
      <c r="G15" s="212"/>
    </row>
    <row r="16" spans="1:9" s="6" customFormat="1" ht="18.75" thickBot="1" x14ac:dyDescent="0.3">
      <c r="A16" s="295" t="s">
        <v>16</v>
      </c>
      <c r="B16" s="296"/>
      <c r="C16" s="119">
        <f>SUM(C4:C15)</f>
        <v>183274</v>
      </c>
      <c r="D16" s="147"/>
      <c r="E16" s="147">
        <f>SUM(E4:E8)</f>
        <v>469898.84</v>
      </c>
      <c r="F16" s="152">
        <f>C16/C122</f>
        <v>0.12486748406402189</v>
      </c>
      <c r="G16" s="153">
        <f>E16/E122</f>
        <v>4.9433222040876156E-2</v>
      </c>
    </row>
    <row r="17" spans="1:7" s="6" customFormat="1" ht="18.75" thickBot="1" x14ac:dyDescent="0.3">
      <c r="A17" s="283" t="s">
        <v>28</v>
      </c>
      <c r="B17" s="284"/>
      <c r="C17" s="284"/>
      <c r="D17" s="284"/>
      <c r="E17" s="285"/>
      <c r="F17" s="216"/>
      <c r="G17" s="212"/>
    </row>
    <row r="18" spans="1:7" s="6" customFormat="1" x14ac:dyDescent="0.25">
      <c r="A18" s="128" t="s">
        <v>47</v>
      </c>
      <c r="B18" s="134"/>
      <c r="C18" s="130">
        <v>18005</v>
      </c>
      <c r="D18" s="172">
        <f>E18/C18</f>
        <v>7.0952779783393503</v>
      </c>
      <c r="E18" s="150">
        <v>127750.48</v>
      </c>
      <c r="F18" s="217"/>
      <c r="G18" s="212"/>
    </row>
    <row r="19" spans="1:7" s="6" customFormat="1" x14ac:dyDescent="0.25">
      <c r="A19" s="21" t="s">
        <v>47</v>
      </c>
      <c r="B19" s="118"/>
      <c r="C19" s="11">
        <v>16006</v>
      </c>
      <c r="D19" s="170">
        <f t="shared" ref="D19:D24" si="1">E19/C19</f>
        <v>7.0952780207422217</v>
      </c>
      <c r="E19" s="145">
        <v>113567.02</v>
      </c>
      <c r="F19" s="217"/>
      <c r="G19" s="212"/>
    </row>
    <row r="20" spans="1:7" s="6" customFormat="1" x14ac:dyDescent="0.25">
      <c r="A20" s="21" t="s">
        <v>47</v>
      </c>
      <c r="B20" s="118"/>
      <c r="C20" s="11">
        <v>17992</v>
      </c>
      <c r="D20" s="170">
        <f t="shared" si="1"/>
        <v>7.095277901289462</v>
      </c>
      <c r="E20" s="145">
        <v>127658.24000000001</v>
      </c>
      <c r="F20" s="217"/>
      <c r="G20" s="212"/>
    </row>
    <row r="21" spans="1:7" s="6" customFormat="1" x14ac:dyDescent="0.25">
      <c r="A21" s="21" t="s">
        <v>48</v>
      </c>
      <c r="B21" s="118"/>
      <c r="C21" s="11">
        <v>11995</v>
      </c>
      <c r="D21" s="170">
        <f t="shared" si="1"/>
        <v>7.0952780325135469</v>
      </c>
      <c r="E21" s="145">
        <v>85107.86</v>
      </c>
      <c r="F21" s="217"/>
      <c r="G21" s="212"/>
    </row>
    <row r="22" spans="1:7" s="6" customFormat="1" x14ac:dyDescent="0.25">
      <c r="A22" s="21" t="s">
        <v>49</v>
      </c>
      <c r="B22" s="118"/>
      <c r="C22" s="11">
        <v>20002</v>
      </c>
      <c r="D22" s="170">
        <f t="shared" si="1"/>
        <v>7.0952779722027799</v>
      </c>
      <c r="E22" s="145">
        <v>141919.75</v>
      </c>
      <c r="F22" s="217"/>
      <c r="G22" s="212"/>
    </row>
    <row r="23" spans="1:7" s="6" customFormat="1" x14ac:dyDescent="0.25">
      <c r="A23" s="21" t="s">
        <v>49</v>
      </c>
      <c r="B23" s="118"/>
      <c r="C23" s="11">
        <v>15997</v>
      </c>
      <c r="D23" s="170">
        <f t="shared" si="1"/>
        <v>7.0952778645996126</v>
      </c>
      <c r="E23" s="145">
        <v>113503.16</v>
      </c>
      <c r="F23" s="217"/>
      <c r="G23" s="212"/>
    </row>
    <row r="24" spans="1:7" s="6" customFormat="1" ht="18.75" thickBot="1" x14ac:dyDescent="0.3">
      <c r="A24" s="46" t="s">
        <v>50</v>
      </c>
      <c r="B24" s="133"/>
      <c r="C24" s="108">
        <v>16002</v>
      </c>
      <c r="D24" s="171">
        <f t="shared" si="1"/>
        <v>7.09527809023872</v>
      </c>
      <c r="E24" s="148">
        <v>113538.64</v>
      </c>
      <c r="F24" s="219"/>
      <c r="G24" s="213"/>
    </row>
    <row r="25" spans="1:7" s="6" customFormat="1" ht="18.75" thickBot="1" x14ac:dyDescent="0.3">
      <c r="A25" s="286" t="s">
        <v>17</v>
      </c>
      <c r="B25" s="287"/>
      <c r="C25" s="57">
        <f>SUM(C18:C24)</f>
        <v>115999</v>
      </c>
      <c r="D25" s="146"/>
      <c r="E25" s="57">
        <f>SUM(E18:E24)</f>
        <v>823045.15</v>
      </c>
      <c r="F25" s="190">
        <f>C25/C122</f>
        <v>7.9031959164652249E-2</v>
      </c>
      <c r="G25" s="191">
        <f>E25/E122</f>
        <v>8.6584111698629049E-2</v>
      </c>
    </row>
    <row r="26" spans="1:7" s="6" customFormat="1" ht="18.75" thickBot="1" x14ac:dyDescent="0.3">
      <c r="A26" s="283" t="s">
        <v>30</v>
      </c>
      <c r="B26" s="284"/>
      <c r="C26" s="284"/>
      <c r="D26" s="284"/>
      <c r="E26" s="284"/>
      <c r="F26" s="216"/>
      <c r="G26" s="214"/>
    </row>
    <row r="27" spans="1:7" s="6" customFormat="1" x14ac:dyDescent="0.25">
      <c r="A27" s="128" t="s">
        <v>51</v>
      </c>
      <c r="B27" s="134"/>
      <c r="C27" s="130">
        <v>17992</v>
      </c>
      <c r="D27" s="170">
        <f>E27/C27</f>
        <v>7.0742179857714538</v>
      </c>
      <c r="E27" s="145">
        <v>127279.33</v>
      </c>
      <c r="F27" s="217"/>
      <c r="G27" s="212"/>
    </row>
    <row r="28" spans="1:7" s="6" customFormat="1" x14ac:dyDescent="0.25">
      <c r="A28" s="128" t="s">
        <v>51</v>
      </c>
      <c r="B28" s="134"/>
      <c r="C28" s="130">
        <v>11995</v>
      </c>
      <c r="D28" s="170">
        <f t="shared" ref="D28:D34" si="2">E28/C28</f>
        <v>7.0742175906627764</v>
      </c>
      <c r="E28" s="145">
        <v>84855.24</v>
      </c>
      <c r="F28" s="217"/>
      <c r="G28" s="212"/>
    </row>
    <row r="29" spans="1:7" s="6" customFormat="1" x14ac:dyDescent="0.25">
      <c r="A29" s="21" t="s">
        <v>52</v>
      </c>
      <c r="B29" s="118"/>
      <c r="C29" s="11">
        <v>19994</v>
      </c>
      <c r="D29" s="170">
        <f t="shared" si="2"/>
        <v>7.2103120936280893</v>
      </c>
      <c r="E29" s="145">
        <v>144162.98000000001</v>
      </c>
      <c r="F29" s="217"/>
      <c r="G29" s="212"/>
    </row>
    <row r="30" spans="1:7" s="6" customFormat="1" x14ac:dyDescent="0.25">
      <c r="A30" s="21" t="s">
        <v>52</v>
      </c>
      <c r="B30" s="118"/>
      <c r="C30" s="11">
        <v>17989</v>
      </c>
      <c r="D30" s="170">
        <f t="shared" si="2"/>
        <v>7.2103124131413638</v>
      </c>
      <c r="E30" s="145">
        <v>129706.31</v>
      </c>
      <c r="F30" s="217"/>
      <c r="G30" s="212"/>
    </row>
    <row r="31" spans="1:7" s="6" customFormat="1" x14ac:dyDescent="0.25">
      <c r="A31" s="21" t="s">
        <v>52</v>
      </c>
      <c r="B31" s="118"/>
      <c r="C31" s="11">
        <v>17990</v>
      </c>
      <c r="D31" s="170">
        <f t="shared" si="2"/>
        <v>7.2103123957754311</v>
      </c>
      <c r="E31" s="145">
        <v>129713.52</v>
      </c>
      <c r="F31" s="217"/>
      <c r="G31" s="212"/>
    </row>
    <row r="32" spans="1:7" s="6" customFormat="1" x14ac:dyDescent="0.25">
      <c r="A32" s="21" t="s">
        <v>52</v>
      </c>
      <c r="B32" s="133"/>
      <c r="C32" s="108">
        <v>15996</v>
      </c>
      <c r="D32" s="170">
        <f t="shared" si="2"/>
        <v>7.2103119529882465</v>
      </c>
      <c r="E32" s="145">
        <v>115336.15</v>
      </c>
      <c r="F32" s="217"/>
      <c r="G32" s="212"/>
    </row>
    <row r="33" spans="1:7" s="6" customFormat="1" x14ac:dyDescent="0.25">
      <c r="A33" s="46" t="s">
        <v>54</v>
      </c>
      <c r="B33" s="133"/>
      <c r="C33" s="108">
        <v>17497</v>
      </c>
      <c r="D33" s="170">
        <f t="shared" si="2"/>
        <v>7.210312053494885</v>
      </c>
      <c r="E33" s="145">
        <v>126158.83</v>
      </c>
      <c r="F33" s="217"/>
      <c r="G33" s="212"/>
    </row>
    <row r="34" spans="1:7" s="6" customFormat="1" ht="18.75" thickBot="1" x14ac:dyDescent="0.3">
      <c r="A34" s="46" t="s">
        <v>55</v>
      </c>
      <c r="B34" s="133"/>
      <c r="C34" s="108">
        <v>17982</v>
      </c>
      <c r="D34" s="171">
        <f t="shared" si="2"/>
        <v>7.2103119786453123</v>
      </c>
      <c r="E34" s="148">
        <v>129655.83</v>
      </c>
      <c r="F34" s="218"/>
      <c r="G34" s="215"/>
    </row>
    <row r="35" spans="1:7" s="6" customFormat="1" ht="18.75" thickBot="1" x14ac:dyDescent="0.3">
      <c r="A35" s="286" t="s">
        <v>18</v>
      </c>
      <c r="B35" s="287"/>
      <c r="C35" s="57">
        <f>SUM(C29:C34)</f>
        <v>107448</v>
      </c>
      <c r="D35" s="146"/>
      <c r="E35" s="146">
        <f>SUM(E29:E34)</f>
        <v>774733.62</v>
      </c>
      <c r="F35" s="192">
        <f>C35/C122</f>
        <v>7.3206027192678852E-2</v>
      </c>
      <c r="G35" s="193">
        <f>E35/E122</f>
        <v>8.1501752717652531E-2</v>
      </c>
    </row>
    <row r="36" spans="1:7" s="6" customFormat="1" ht="18.75" thickBot="1" x14ac:dyDescent="0.3">
      <c r="A36" s="283" t="s">
        <v>31</v>
      </c>
      <c r="B36" s="284"/>
      <c r="C36" s="284"/>
      <c r="D36" s="284"/>
      <c r="E36" s="284"/>
      <c r="F36" s="216"/>
      <c r="G36" s="214"/>
    </row>
    <row r="37" spans="1:7" s="6" customFormat="1" x14ac:dyDescent="0.25">
      <c r="A37" s="46" t="s">
        <v>56</v>
      </c>
      <c r="B37" s="46"/>
      <c r="C37" s="108">
        <v>19994</v>
      </c>
      <c r="D37" s="170">
        <f>E37/C37</f>
        <v>6.7188536560968295</v>
      </c>
      <c r="E37" s="148">
        <v>134336.76</v>
      </c>
      <c r="F37" s="217"/>
      <c r="G37" s="212"/>
    </row>
    <row r="38" spans="1:7" s="6" customFormat="1" x14ac:dyDescent="0.25">
      <c r="A38" s="46" t="s">
        <v>56</v>
      </c>
      <c r="B38" s="46"/>
      <c r="C38" s="108">
        <v>17989</v>
      </c>
      <c r="D38" s="170">
        <f t="shared" ref="D38:D41" si="3">E38/C38</f>
        <v>6.7188537439546394</v>
      </c>
      <c r="E38" s="148">
        <v>120865.46</v>
      </c>
      <c r="F38" s="217"/>
      <c r="G38" s="212"/>
    </row>
    <row r="39" spans="1:7" s="6" customFormat="1" x14ac:dyDescent="0.25">
      <c r="A39" s="46" t="s">
        <v>57</v>
      </c>
      <c r="B39" s="46"/>
      <c r="C39" s="108">
        <v>17990</v>
      </c>
      <c r="D39" s="170">
        <f t="shared" si="3"/>
        <v>6.7188538076709277</v>
      </c>
      <c r="E39" s="148">
        <v>120872.18</v>
      </c>
      <c r="F39" s="217"/>
      <c r="G39" s="212"/>
    </row>
    <row r="40" spans="1:7" s="6" customFormat="1" x14ac:dyDescent="0.25">
      <c r="A40" s="46" t="s">
        <v>57</v>
      </c>
      <c r="B40" s="46"/>
      <c r="C40" s="108">
        <v>17497</v>
      </c>
      <c r="D40" s="170">
        <f t="shared" si="3"/>
        <v>6.7188535177458997</v>
      </c>
      <c r="E40" s="148">
        <v>117559.78</v>
      </c>
      <c r="F40" s="217"/>
      <c r="G40" s="212"/>
    </row>
    <row r="41" spans="1:7" s="6" customFormat="1" ht="18.75" thickBot="1" x14ac:dyDescent="0.3">
      <c r="A41" s="46" t="s">
        <v>57</v>
      </c>
      <c r="B41" s="46"/>
      <c r="C41" s="108">
        <v>15996</v>
      </c>
      <c r="D41" s="170">
        <f t="shared" si="3"/>
        <v>6.718853463365841</v>
      </c>
      <c r="E41" s="148">
        <v>107474.78</v>
      </c>
      <c r="F41" s="218"/>
      <c r="G41" s="215"/>
    </row>
    <row r="42" spans="1:7" s="6" customFormat="1" ht="18.75" thickBot="1" x14ac:dyDescent="0.3">
      <c r="A42" s="286" t="s">
        <v>19</v>
      </c>
      <c r="B42" s="287"/>
      <c r="C42" s="57">
        <f>SUM(C37:C41)</f>
        <v>89466</v>
      </c>
      <c r="D42" s="146"/>
      <c r="E42" s="146">
        <f>SUM(E37:E41)</f>
        <v>601108.96000000008</v>
      </c>
      <c r="F42" s="192">
        <f>C42/C122</f>
        <v>6.0954605286466068E-2</v>
      </c>
      <c r="G42" s="193">
        <f>E42/E122</f>
        <v>6.3236488709868158E-2</v>
      </c>
    </row>
    <row r="43" spans="1:7" s="6" customFormat="1" ht="18.75" thickBot="1" x14ac:dyDescent="0.3">
      <c r="A43" s="283" t="s">
        <v>32</v>
      </c>
      <c r="B43" s="284"/>
      <c r="C43" s="284"/>
      <c r="D43" s="284"/>
      <c r="E43" s="284"/>
      <c r="F43" s="216"/>
      <c r="G43" s="214"/>
    </row>
    <row r="44" spans="1:7" s="6" customFormat="1" x14ac:dyDescent="0.25">
      <c r="A44" s="21" t="s">
        <v>58</v>
      </c>
      <c r="B44" s="112"/>
      <c r="C44" s="11">
        <v>15995</v>
      </c>
      <c r="D44" s="170">
        <f>E44/C44</f>
        <v>7.2103119724914038</v>
      </c>
      <c r="E44" s="145">
        <v>115328.94</v>
      </c>
      <c r="F44" s="217"/>
      <c r="G44" s="212"/>
    </row>
    <row r="45" spans="1:7" s="6" customFormat="1" x14ac:dyDescent="0.25">
      <c r="A45" s="21" t="s">
        <v>58</v>
      </c>
      <c r="B45" s="112"/>
      <c r="C45" s="11">
        <v>16789</v>
      </c>
      <c r="D45" s="170">
        <f t="shared" ref="D45:D65" si="4">E45/C45</f>
        <v>7.2103121091190658</v>
      </c>
      <c r="E45" s="145">
        <v>121053.93</v>
      </c>
      <c r="F45" s="217"/>
      <c r="G45" s="212"/>
    </row>
    <row r="46" spans="1:7" s="6" customFormat="1" x14ac:dyDescent="0.25">
      <c r="A46" s="21" t="s">
        <v>58</v>
      </c>
      <c r="B46" s="112"/>
      <c r="C46" s="11">
        <v>15993</v>
      </c>
      <c r="D46" s="170">
        <f t="shared" si="4"/>
        <v>7.2103120115050334</v>
      </c>
      <c r="E46" s="145">
        <v>115314.52</v>
      </c>
      <c r="F46" s="217"/>
      <c r="G46" s="212"/>
    </row>
    <row r="47" spans="1:7" s="6" customFormat="1" x14ac:dyDescent="0.25">
      <c r="A47" s="21" t="s">
        <v>58</v>
      </c>
      <c r="B47" s="112"/>
      <c r="C47" s="11">
        <v>15997</v>
      </c>
      <c r="D47" s="170">
        <f t="shared" si="4"/>
        <v>7.210311933487529</v>
      </c>
      <c r="E47" s="145">
        <v>115343.36</v>
      </c>
      <c r="F47" s="217"/>
      <c r="G47" s="212"/>
    </row>
    <row r="48" spans="1:7" s="6" customFormat="1" x14ac:dyDescent="0.25">
      <c r="A48" s="21" t="s">
        <v>58</v>
      </c>
      <c r="B48" s="112"/>
      <c r="C48" s="11">
        <v>19998</v>
      </c>
      <c r="D48" s="170">
        <f t="shared" si="4"/>
        <v>7.210312031203121</v>
      </c>
      <c r="E48" s="145">
        <v>144191.82</v>
      </c>
      <c r="F48" s="217"/>
      <c r="G48" s="212"/>
    </row>
    <row r="49" spans="1:7" s="6" customFormat="1" x14ac:dyDescent="0.25">
      <c r="A49" s="21" t="s">
        <v>58</v>
      </c>
      <c r="B49" s="112"/>
      <c r="C49" s="11">
        <v>17797</v>
      </c>
      <c r="D49" s="170">
        <f t="shared" si="4"/>
        <v>7.2103124122043036</v>
      </c>
      <c r="E49" s="145">
        <v>128321.93</v>
      </c>
      <c r="F49" s="217"/>
      <c r="G49" s="212"/>
    </row>
    <row r="50" spans="1:7" s="6" customFormat="1" x14ac:dyDescent="0.25">
      <c r="A50" s="21" t="s">
        <v>58</v>
      </c>
      <c r="B50" s="112"/>
      <c r="C50" s="11">
        <v>19809</v>
      </c>
      <c r="D50" s="170">
        <f t="shared" si="4"/>
        <v>6.4447811600787519</v>
      </c>
      <c r="E50" s="145">
        <v>127664.67</v>
      </c>
      <c r="F50" s="217"/>
      <c r="G50" s="212"/>
    </row>
    <row r="51" spans="1:7" s="6" customFormat="1" x14ac:dyDescent="0.25">
      <c r="A51" s="21" t="s">
        <v>60</v>
      </c>
      <c r="B51" s="112"/>
      <c r="C51" s="11">
        <v>16998</v>
      </c>
      <c r="D51" s="170">
        <f t="shared" si="4"/>
        <v>6.4447811507236148</v>
      </c>
      <c r="E51" s="145">
        <v>109548.39</v>
      </c>
      <c r="F51" s="217"/>
      <c r="G51" s="212"/>
    </row>
    <row r="52" spans="1:7" s="6" customFormat="1" x14ac:dyDescent="0.25">
      <c r="A52" s="21" t="s">
        <v>61</v>
      </c>
      <c r="B52" s="112"/>
      <c r="C52" s="11">
        <v>19795</v>
      </c>
      <c r="D52" s="170">
        <f t="shared" si="4"/>
        <v>6.4447810053043701</v>
      </c>
      <c r="E52" s="145">
        <v>127574.44</v>
      </c>
      <c r="F52" s="217"/>
      <c r="G52" s="212"/>
    </row>
    <row r="53" spans="1:7" s="6" customFormat="1" x14ac:dyDescent="0.25">
      <c r="A53" s="21" t="s">
        <v>59</v>
      </c>
      <c r="B53" s="112"/>
      <c r="C53" s="11">
        <v>15995</v>
      </c>
      <c r="D53" s="170">
        <f t="shared" si="4"/>
        <v>6.5411309784307594</v>
      </c>
      <c r="E53" s="145">
        <v>104625.39</v>
      </c>
      <c r="F53" s="217"/>
      <c r="G53" s="212"/>
    </row>
    <row r="54" spans="1:7" s="6" customFormat="1" x14ac:dyDescent="0.25">
      <c r="A54" s="21" t="s">
        <v>59</v>
      </c>
      <c r="B54" s="112"/>
      <c r="C54" s="11">
        <v>16789</v>
      </c>
      <c r="D54" s="170">
        <f t="shared" si="4"/>
        <v>6.5411305021144797</v>
      </c>
      <c r="E54" s="145">
        <v>109819.04</v>
      </c>
      <c r="F54" s="217"/>
      <c r="G54" s="212"/>
    </row>
    <row r="55" spans="1:7" s="6" customFormat="1" x14ac:dyDescent="0.25">
      <c r="A55" s="21" t="s">
        <v>59</v>
      </c>
      <c r="B55" s="112"/>
      <c r="C55" s="11">
        <v>15993</v>
      </c>
      <c r="D55" s="170">
        <f t="shared" si="4"/>
        <v>6.5411304945913837</v>
      </c>
      <c r="E55" s="145">
        <v>104612.3</v>
      </c>
      <c r="F55" s="217"/>
      <c r="G55" s="212"/>
    </row>
    <row r="56" spans="1:7" s="6" customFormat="1" x14ac:dyDescent="0.25">
      <c r="A56" s="46" t="s">
        <v>59</v>
      </c>
      <c r="B56" s="135"/>
      <c r="C56" s="108">
        <v>19998</v>
      </c>
      <c r="D56" s="170">
        <f t="shared" si="4"/>
        <v>6.5411306130613065</v>
      </c>
      <c r="E56" s="145">
        <v>130809.53</v>
      </c>
      <c r="F56" s="217"/>
      <c r="G56" s="212"/>
    </row>
    <row r="57" spans="1:7" s="6" customFormat="1" x14ac:dyDescent="0.25">
      <c r="A57" s="46" t="s">
        <v>59</v>
      </c>
      <c r="B57" s="135"/>
      <c r="C57" s="108">
        <v>15997</v>
      </c>
      <c r="D57" s="170">
        <f t="shared" si="4"/>
        <v>6.5411308370319432</v>
      </c>
      <c r="E57" s="145">
        <v>104638.47</v>
      </c>
      <c r="F57" s="217"/>
      <c r="G57" s="212"/>
    </row>
    <row r="58" spans="1:7" s="6" customFormat="1" x14ac:dyDescent="0.25">
      <c r="A58" s="46" t="s">
        <v>59</v>
      </c>
      <c r="B58" s="135"/>
      <c r="C58" s="108">
        <v>19990</v>
      </c>
      <c r="D58" s="170">
        <f t="shared" si="4"/>
        <v>6.4447813906953471</v>
      </c>
      <c r="E58" s="145">
        <v>128831.18</v>
      </c>
      <c r="F58" s="217"/>
      <c r="G58" s="212"/>
    </row>
    <row r="59" spans="1:7" s="6" customFormat="1" x14ac:dyDescent="0.25">
      <c r="A59" s="46" t="s">
        <v>62</v>
      </c>
      <c r="B59" s="135"/>
      <c r="C59" s="108">
        <v>17982</v>
      </c>
      <c r="D59" s="170">
        <f t="shared" si="4"/>
        <v>6.7188538538538536</v>
      </c>
      <c r="E59" s="145">
        <v>120818.43</v>
      </c>
      <c r="F59" s="217"/>
      <c r="G59" s="212"/>
    </row>
    <row r="60" spans="1:7" s="6" customFormat="1" x14ac:dyDescent="0.25">
      <c r="A60" s="46" t="s">
        <v>63</v>
      </c>
      <c r="B60" s="135"/>
      <c r="C60" s="108">
        <v>17998</v>
      </c>
      <c r="D60" s="170">
        <f t="shared" si="4"/>
        <v>6.4447810867874207</v>
      </c>
      <c r="E60" s="145">
        <v>115993.17</v>
      </c>
      <c r="F60" s="217"/>
      <c r="G60" s="212"/>
    </row>
    <row r="61" spans="1:7" s="6" customFormat="1" x14ac:dyDescent="0.25">
      <c r="A61" s="46" t="s">
        <v>64</v>
      </c>
      <c r="B61" s="135"/>
      <c r="C61" s="108">
        <v>7398</v>
      </c>
      <c r="D61" s="170">
        <f t="shared" si="4"/>
        <v>6.4447810218978097</v>
      </c>
      <c r="E61" s="145">
        <v>47678.49</v>
      </c>
      <c r="F61" s="217"/>
      <c r="G61" s="212"/>
    </row>
    <row r="62" spans="1:7" s="6" customFormat="1" x14ac:dyDescent="0.25">
      <c r="A62" s="46" t="s">
        <v>64</v>
      </c>
      <c r="B62" s="135"/>
      <c r="C62" s="108">
        <v>9399</v>
      </c>
      <c r="D62" s="170">
        <f t="shared" si="4"/>
        <v>6.4447813597191193</v>
      </c>
      <c r="E62" s="145">
        <v>60574.5</v>
      </c>
      <c r="F62" s="217"/>
      <c r="G62" s="212"/>
    </row>
    <row r="63" spans="1:7" s="6" customFormat="1" x14ac:dyDescent="0.25">
      <c r="A63" s="46" t="s">
        <v>66</v>
      </c>
      <c r="B63" s="135"/>
      <c r="C63" s="108">
        <v>17797</v>
      </c>
      <c r="D63" s="170">
        <f t="shared" si="4"/>
        <v>6.541130527617014</v>
      </c>
      <c r="E63" s="145">
        <v>116412.5</v>
      </c>
      <c r="F63" s="217"/>
      <c r="G63" s="212"/>
    </row>
    <row r="64" spans="1:7" s="6" customFormat="1" x14ac:dyDescent="0.25">
      <c r="A64" s="46" t="s">
        <v>67</v>
      </c>
      <c r="B64" s="135"/>
      <c r="C64" s="108">
        <v>2482</v>
      </c>
      <c r="D64" s="170">
        <f t="shared" si="4"/>
        <v>6.4447824335213539</v>
      </c>
      <c r="E64" s="148">
        <v>15995.95</v>
      </c>
      <c r="F64" s="217"/>
      <c r="G64" s="212"/>
    </row>
    <row r="65" spans="1:7" s="6" customFormat="1" ht="18.75" thickBot="1" x14ac:dyDescent="0.3">
      <c r="A65" s="22" t="s">
        <v>67</v>
      </c>
      <c r="B65" s="113"/>
      <c r="C65" s="31">
        <v>16990</v>
      </c>
      <c r="D65" s="170">
        <f t="shared" si="4"/>
        <v>6.4447810476751028</v>
      </c>
      <c r="E65" s="149">
        <v>109496.83</v>
      </c>
      <c r="F65" s="218"/>
      <c r="G65" s="215"/>
    </row>
    <row r="66" spans="1:7" s="6" customFormat="1" ht="18.75" thickBot="1" x14ac:dyDescent="0.3">
      <c r="A66" s="286" t="s">
        <v>20</v>
      </c>
      <c r="B66" s="287"/>
      <c r="C66" s="57">
        <f>SUM(C44:C65)</f>
        <v>353979</v>
      </c>
      <c r="D66" s="146"/>
      <c r="E66" s="146">
        <f>SUM(E44:E65)</f>
        <v>2374647.7800000003</v>
      </c>
      <c r="F66" s="192">
        <f>C66/C122</f>
        <v>0.24117150900563311</v>
      </c>
      <c r="G66" s="193">
        <f>E66/E122</f>
        <v>0.2498122595442322</v>
      </c>
    </row>
    <row r="67" spans="1:7" s="6" customFormat="1" ht="18.75" thickBot="1" x14ac:dyDescent="0.3">
      <c r="A67" s="283" t="s">
        <v>33</v>
      </c>
      <c r="B67" s="284"/>
      <c r="C67" s="284"/>
      <c r="D67" s="284"/>
      <c r="E67" s="284"/>
      <c r="F67" s="216"/>
      <c r="G67" s="212"/>
    </row>
    <row r="68" spans="1:7" s="6" customFormat="1" x14ac:dyDescent="0.25">
      <c r="A68" s="21" t="s">
        <v>68</v>
      </c>
      <c r="B68" s="112"/>
      <c r="C68" s="11">
        <v>24995</v>
      </c>
      <c r="D68" s="170">
        <f t="shared" ref="D68:D69" si="5">E68/C68</f>
        <v>6.4200824164832966</v>
      </c>
      <c r="E68" s="145">
        <v>160469.96</v>
      </c>
      <c r="F68" s="217"/>
      <c r="G68" s="212"/>
    </row>
    <row r="69" spans="1:7" s="6" customFormat="1" ht="18.75" thickBot="1" x14ac:dyDescent="0.3">
      <c r="A69" s="21" t="s">
        <v>68</v>
      </c>
      <c r="B69" s="112"/>
      <c r="C69" s="11">
        <v>19994</v>
      </c>
      <c r="D69" s="170">
        <f t="shared" si="5"/>
        <v>6.4200825247574276</v>
      </c>
      <c r="E69" s="145">
        <v>128363.13</v>
      </c>
      <c r="F69" s="218"/>
      <c r="G69" s="215"/>
    </row>
    <row r="70" spans="1:7" s="6" customFormat="1" ht="18.75" thickBot="1" x14ac:dyDescent="0.3">
      <c r="A70" s="286" t="s">
        <v>21</v>
      </c>
      <c r="B70" s="287"/>
      <c r="C70" s="57">
        <f>SUM(C68:C69)</f>
        <v>44989</v>
      </c>
      <c r="D70" s="146"/>
      <c r="E70" s="146">
        <f>SUM(E68:E69)</f>
        <v>288833.08999999997</v>
      </c>
      <c r="F70" s="192">
        <f>C70/C122</f>
        <v>3.0651719504983143E-2</v>
      </c>
      <c r="G70" s="193">
        <f>E70/E122</f>
        <v>3.0385157517567749E-2</v>
      </c>
    </row>
    <row r="71" spans="1:7" s="6" customFormat="1" ht="18.75" thickBot="1" x14ac:dyDescent="0.3">
      <c r="A71" s="283" t="s">
        <v>34</v>
      </c>
      <c r="B71" s="284"/>
      <c r="C71" s="284"/>
      <c r="D71" s="284"/>
      <c r="E71" s="284"/>
      <c r="F71" s="216"/>
      <c r="G71" s="214"/>
    </row>
    <row r="72" spans="1:7" s="6" customFormat="1" x14ac:dyDescent="0.25">
      <c r="A72" s="18" t="s">
        <v>69</v>
      </c>
      <c r="B72" s="111"/>
      <c r="C72" s="30">
        <v>376</v>
      </c>
      <c r="D72" s="170">
        <f t="shared" ref="D72:D73" si="6">E72/C72</f>
        <v>6.4200797872340418</v>
      </c>
      <c r="E72" s="145">
        <v>2413.9499999999998</v>
      </c>
      <c r="F72" s="217"/>
      <c r="G72" s="212"/>
    </row>
    <row r="73" spans="1:7" s="6" customFormat="1" ht="18.75" thickBot="1" x14ac:dyDescent="0.3">
      <c r="A73" s="128" t="s">
        <v>69</v>
      </c>
      <c r="B73" s="129"/>
      <c r="C73" s="130">
        <v>4482</v>
      </c>
      <c r="D73" s="170">
        <f t="shared" si="6"/>
        <v>6.4660642570281128</v>
      </c>
      <c r="E73" s="145">
        <v>28980.9</v>
      </c>
      <c r="F73" s="218"/>
      <c r="G73" s="215"/>
    </row>
    <row r="74" spans="1:7" s="6" customFormat="1" ht="18.75" thickBot="1" x14ac:dyDescent="0.3">
      <c r="A74" s="286" t="s">
        <v>22</v>
      </c>
      <c r="B74" s="287"/>
      <c r="C74" s="57">
        <f>SUM(C72:C73)</f>
        <v>4858</v>
      </c>
      <c r="D74" s="146"/>
      <c r="E74" s="146">
        <f>SUM(E72:E73)</f>
        <v>31394.850000000002</v>
      </c>
      <c r="F74" s="194">
        <f>C74/C122</f>
        <v>3.3098324780548158E-3</v>
      </c>
      <c r="G74" s="195">
        <f>E74/E122</f>
        <v>3.3027291384460553E-3</v>
      </c>
    </row>
    <row r="75" spans="1:7" s="6" customFormat="1" ht="18.75" thickBot="1" x14ac:dyDescent="0.3">
      <c r="A75" s="283" t="s">
        <v>35</v>
      </c>
      <c r="B75" s="284"/>
      <c r="C75" s="284"/>
      <c r="D75" s="284"/>
      <c r="E75" s="284"/>
      <c r="F75" s="216"/>
      <c r="G75" s="214"/>
    </row>
    <row r="76" spans="1:7" s="6" customFormat="1" x14ac:dyDescent="0.25">
      <c r="A76" s="128" t="s">
        <v>70</v>
      </c>
      <c r="B76" s="129"/>
      <c r="C76" s="130">
        <v>17988</v>
      </c>
      <c r="D76" s="170">
        <f t="shared" ref="D76:D80" si="7">E76/C76</f>
        <v>6.9724983322214813</v>
      </c>
      <c r="E76" s="145">
        <v>125421.3</v>
      </c>
      <c r="F76" s="217"/>
      <c r="G76" s="212"/>
    </row>
    <row r="77" spans="1:7" s="6" customFormat="1" x14ac:dyDescent="0.25">
      <c r="A77" s="128" t="s">
        <v>71</v>
      </c>
      <c r="B77" s="129"/>
      <c r="C77" s="130">
        <v>17998</v>
      </c>
      <c r="D77" s="170">
        <f t="shared" si="7"/>
        <v>6.9724980553394822</v>
      </c>
      <c r="E77" s="145">
        <v>125491.02</v>
      </c>
      <c r="F77" s="217"/>
      <c r="G77" s="212"/>
    </row>
    <row r="78" spans="1:7" s="6" customFormat="1" x14ac:dyDescent="0.25">
      <c r="A78" s="128" t="s">
        <v>72</v>
      </c>
      <c r="B78" s="129"/>
      <c r="C78" s="130">
        <v>4496</v>
      </c>
      <c r="D78" s="170">
        <f t="shared" si="7"/>
        <v>6.9724977758007114</v>
      </c>
      <c r="E78" s="145">
        <v>31348.35</v>
      </c>
      <c r="F78" s="217"/>
      <c r="G78" s="212"/>
    </row>
    <row r="79" spans="1:7" s="6" customFormat="1" x14ac:dyDescent="0.25">
      <c r="A79" s="21" t="s">
        <v>73</v>
      </c>
      <c r="B79" s="112"/>
      <c r="C79" s="11">
        <v>17989</v>
      </c>
      <c r="D79" s="170">
        <f t="shared" si="7"/>
        <v>6.9724981933403747</v>
      </c>
      <c r="E79" s="145">
        <v>125428.27</v>
      </c>
      <c r="F79" s="217"/>
      <c r="G79" s="212"/>
    </row>
    <row r="80" spans="1:7" s="6" customFormat="1" ht="18.75" thickBot="1" x14ac:dyDescent="0.3">
      <c r="A80" s="22" t="s">
        <v>73</v>
      </c>
      <c r="B80" s="113"/>
      <c r="C80" s="31">
        <v>22494</v>
      </c>
      <c r="D80" s="170">
        <f t="shared" si="7"/>
        <v>6.9724979994665244</v>
      </c>
      <c r="E80" s="149">
        <v>156839.37</v>
      </c>
      <c r="F80" s="218"/>
      <c r="G80" s="215"/>
    </row>
    <row r="81" spans="1:7" s="6" customFormat="1" ht="18.75" thickBot="1" x14ac:dyDescent="0.3">
      <c r="A81" s="286" t="s">
        <v>23</v>
      </c>
      <c r="B81" s="287"/>
      <c r="C81" s="57">
        <f>SUM(C76:C80)</f>
        <v>80965</v>
      </c>
      <c r="D81" s="146"/>
      <c r="E81" s="146">
        <f>SUM(E76:E80)</f>
        <v>564528.31000000006</v>
      </c>
      <c r="F81" s="192">
        <f>C81/C122</f>
        <v>5.5162739107803248E-2</v>
      </c>
      <c r="G81" s="193">
        <f>E81/E122</f>
        <v>5.9388214911512804E-2</v>
      </c>
    </row>
    <row r="82" spans="1:7" s="6" customFormat="1" ht="18.75" thickBot="1" x14ac:dyDescent="0.3">
      <c r="A82" s="283" t="s">
        <v>36</v>
      </c>
      <c r="B82" s="284"/>
      <c r="C82" s="284"/>
      <c r="D82" s="284"/>
      <c r="E82" s="284"/>
      <c r="F82" s="216"/>
      <c r="G82" s="214"/>
    </row>
    <row r="83" spans="1:7" s="6" customFormat="1" x14ac:dyDescent="0.25">
      <c r="A83" s="18" t="s">
        <v>74</v>
      </c>
      <c r="B83" s="111"/>
      <c r="C83" s="30">
        <v>17993</v>
      </c>
      <c r="D83" s="170">
        <f t="shared" ref="D83:D87" si="8">E83/C83</f>
        <v>7.3920719168565547</v>
      </c>
      <c r="E83" s="144">
        <v>133005.54999999999</v>
      </c>
      <c r="F83" s="217"/>
      <c r="G83" s="212"/>
    </row>
    <row r="84" spans="1:7" s="6" customFormat="1" x14ac:dyDescent="0.25">
      <c r="A84" s="21" t="s">
        <v>75</v>
      </c>
      <c r="B84" s="112"/>
      <c r="C84" s="11">
        <v>24982</v>
      </c>
      <c r="D84" s="170">
        <f t="shared" si="8"/>
        <v>7.3920718917620682</v>
      </c>
      <c r="E84" s="145">
        <v>184668.74</v>
      </c>
      <c r="F84" s="217"/>
      <c r="G84" s="212"/>
    </row>
    <row r="85" spans="1:7" s="6" customFormat="1" x14ac:dyDescent="0.25">
      <c r="A85" s="21" t="s">
        <v>76</v>
      </c>
      <c r="B85" s="112"/>
      <c r="C85" s="11">
        <v>19988</v>
      </c>
      <c r="D85" s="170">
        <f t="shared" si="8"/>
        <v>7.392071743045828</v>
      </c>
      <c r="E85" s="145">
        <v>147752.73000000001</v>
      </c>
      <c r="F85" s="217"/>
      <c r="G85" s="212"/>
    </row>
    <row r="86" spans="1:7" s="6" customFormat="1" x14ac:dyDescent="0.25">
      <c r="A86" s="21" t="s">
        <v>76</v>
      </c>
      <c r="B86" s="112"/>
      <c r="C86" s="11">
        <v>19994</v>
      </c>
      <c r="D86" s="170">
        <f t="shared" si="8"/>
        <v>7.392071621486445</v>
      </c>
      <c r="E86" s="145">
        <v>147797.07999999999</v>
      </c>
      <c r="F86" s="217"/>
      <c r="G86" s="212"/>
    </row>
    <row r="87" spans="1:7" s="6" customFormat="1" ht="18.75" thickBot="1" x14ac:dyDescent="0.3">
      <c r="A87" s="21" t="s">
        <v>77</v>
      </c>
      <c r="B87" s="112"/>
      <c r="C87" s="11">
        <v>24992</v>
      </c>
      <c r="D87" s="170">
        <f t="shared" si="8"/>
        <v>7.3920718629961586</v>
      </c>
      <c r="E87" s="145">
        <v>184742.66</v>
      </c>
      <c r="F87" s="218"/>
      <c r="G87" s="215"/>
    </row>
    <row r="88" spans="1:7" s="6" customFormat="1" ht="18.75" thickBot="1" x14ac:dyDescent="0.3">
      <c r="A88" s="286" t="s">
        <v>24</v>
      </c>
      <c r="B88" s="287"/>
      <c r="C88" s="57">
        <f>SUM(C83:C87)</f>
        <v>107949</v>
      </c>
      <c r="D88" s="146"/>
      <c r="E88" s="146">
        <f>SUM(E83:E87)</f>
        <v>797966.76</v>
      </c>
      <c r="F88" s="192">
        <f>C88/C122</f>
        <v>7.3547366441650747E-2</v>
      </c>
      <c r="G88" s="193">
        <f>E88/E122</f>
        <v>8.394587232502751E-2</v>
      </c>
    </row>
    <row r="89" spans="1:7" s="6" customFormat="1" ht="18.75" thickBot="1" x14ac:dyDescent="0.3">
      <c r="A89" s="283" t="s">
        <v>37</v>
      </c>
      <c r="B89" s="284"/>
      <c r="C89" s="284"/>
      <c r="D89" s="284"/>
      <c r="E89" s="284"/>
      <c r="F89" s="216"/>
      <c r="G89" s="214"/>
    </row>
    <row r="90" spans="1:7" s="6" customFormat="1" ht="18.75" thickBot="1" x14ac:dyDescent="0.3">
      <c r="A90" s="18" t="s">
        <v>78</v>
      </c>
      <c r="B90" s="111"/>
      <c r="C90" s="30">
        <v>16993</v>
      </c>
      <c r="D90" s="170">
        <f t="shared" ref="D90:D96" si="9">E90/C90</f>
        <v>6.9724857294179952</v>
      </c>
      <c r="E90" s="144">
        <v>118483.45</v>
      </c>
      <c r="F90" s="217"/>
      <c r="G90" s="212"/>
    </row>
    <row r="91" spans="1:7" s="6" customFormat="1" x14ac:dyDescent="0.25">
      <c r="A91" s="18" t="s">
        <v>78</v>
      </c>
      <c r="B91" s="112"/>
      <c r="C91" s="186">
        <v>3000</v>
      </c>
      <c r="D91" s="170">
        <f t="shared" si="9"/>
        <v>6.9724866666666667</v>
      </c>
      <c r="E91" s="145">
        <v>20917.46</v>
      </c>
      <c r="F91" s="217"/>
      <c r="G91" s="212"/>
    </row>
    <row r="92" spans="1:7" s="6" customFormat="1" x14ac:dyDescent="0.25">
      <c r="A92" s="128" t="s">
        <v>79</v>
      </c>
      <c r="B92" s="112"/>
      <c r="C92" s="11">
        <v>19392</v>
      </c>
      <c r="D92" s="170">
        <f t="shared" si="9"/>
        <v>7.6259431724422448</v>
      </c>
      <c r="E92" s="145">
        <v>147882.29</v>
      </c>
      <c r="F92" s="217"/>
      <c r="G92" s="212"/>
    </row>
    <row r="93" spans="1:7" s="6" customFormat="1" x14ac:dyDescent="0.25">
      <c r="A93" s="128" t="s">
        <v>79</v>
      </c>
      <c r="B93" s="112"/>
      <c r="C93" s="11">
        <v>17491</v>
      </c>
      <c r="D93" s="170">
        <f t="shared" si="9"/>
        <v>7.62594305642902</v>
      </c>
      <c r="E93" s="145">
        <v>133385.37</v>
      </c>
      <c r="F93" s="217"/>
      <c r="G93" s="212"/>
    </row>
    <row r="94" spans="1:7" s="6" customFormat="1" x14ac:dyDescent="0.25">
      <c r="A94" s="128" t="s">
        <v>79</v>
      </c>
      <c r="B94" s="112"/>
      <c r="C94" s="11">
        <v>15996</v>
      </c>
      <c r="D94" s="170">
        <f t="shared" si="9"/>
        <v>7.6259427356839211</v>
      </c>
      <c r="E94" s="145">
        <v>121984.58</v>
      </c>
      <c r="F94" s="217"/>
      <c r="G94" s="212"/>
    </row>
    <row r="95" spans="1:7" s="6" customFormat="1" x14ac:dyDescent="0.25">
      <c r="A95" s="46" t="s">
        <v>80</v>
      </c>
      <c r="B95" s="135"/>
      <c r="C95" s="108">
        <v>15699</v>
      </c>
      <c r="D95" s="170">
        <f t="shared" si="9"/>
        <v>7.6259430536976875</v>
      </c>
      <c r="E95" s="148">
        <v>119719.67999999999</v>
      </c>
      <c r="F95" s="217"/>
      <c r="G95" s="212"/>
    </row>
    <row r="96" spans="1:7" s="6" customFormat="1" ht="18.75" thickBot="1" x14ac:dyDescent="0.3">
      <c r="A96" s="140" t="s">
        <v>81</v>
      </c>
      <c r="B96" s="113"/>
      <c r="C96" s="31">
        <v>15994</v>
      </c>
      <c r="D96" s="170">
        <f t="shared" si="9"/>
        <v>7.6259428535700886</v>
      </c>
      <c r="E96" s="149">
        <v>121969.33</v>
      </c>
      <c r="F96" s="218"/>
      <c r="G96" s="215"/>
    </row>
    <row r="97" spans="1:7" s="6" customFormat="1" ht="18.75" thickBot="1" x14ac:dyDescent="0.3">
      <c r="A97" s="286" t="s">
        <v>25</v>
      </c>
      <c r="B97" s="287"/>
      <c r="C97" s="57">
        <f>SUM(C90:C96)</f>
        <v>104565</v>
      </c>
      <c r="D97" s="146"/>
      <c r="E97" s="146">
        <f>SUM(E90:E96)</f>
        <v>784342.16</v>
      </c>
      <c r="F97" s="192">
        <f>C97/C122</f>
        <v>7.124179355039148E-2</v>
      </c>
      <c r="G97" s="193">
        <f>E97/E122</f>
        <v>8.251256834620066E-2</v>
      </c>
    </row>
    <row r="98" spans="1:7" s="6" customFormat="1" ht="18.75" thickBot="1" x14ac:dyDescent="0.3">
      <c r="A98" s="283" t="s">
        <v>38</v>
      </c>
      <c r="B98" s="284"/>
      <c r="C98" s="284"/>
      <c r="D98" s="284"/>
      <c r="E98" s="284"/>
      <c r="F98" s="216"/>
      <c r="G98" s="214"/>
    </row>
    <row r="99" spans="1:7" s="6" customFormat="1" x14ac:dyDescent="0.25">
      <c r="A99" s="18" t="s">
        <v>82</v>
      </c>
      <c r="B99" s="111"/>
      <c r="C99" s="30">
        <v>15990</v>
      </c>
      <c r="D99" s="170">
        <f t="shared" ref="D99:D110" si="10">E99/C99</f>
        <v>7.6259430894308942</v>
      </c>
      <c r="E99" s="144">
        <v>121938.83</v>
      </c>
      <c r="F99" s="217"/>
      <c r="G99" s="212"/>
    </row>
    <row r="100" spans="1:7" s="6" customFormat="1" x14ac:dyDescent="0.25">
      <c r="A100" s="21" t="s">
        <v>83</v>
      </c>
      <c r="B100" s="129"/>
      <c r="C100" s="130">
        <v>1497</v>
      </c>
      <c r="D100" s="170">
        <f t="shared" si="10"/>
        <v>7.3920708082832336</v>
      </c>
      <c r="E100" s="150">
        <v>11065.93</v>
      </c>
      <c r="F100" s="217"/>
      <c r="G100" s="212"/>
    </row>
    <row r="101" spans="1:7" s="6" customFormat="1" x14ac:dyDescent="0.25">
      <c r="A101" s="21" t="s">
        <v>83</v>
      </c>
      <c r="B101" s="129"/>
      <c r="C101" s="130">
        <v>5999</v>
      </c>
      <c r="D101" s="170">
        <f t="shared" si="10"/>
        <v>7.6259426571095181</v>
      </c>
      <c r="E101" s="150">
        <v>45748.03</v>
      </c>
      <c r="F101" s="217"/>
      <c r="G101" s="212"/>
    </row>
    <row r="102" spans="1:7" s="6" customFormat="1" x14ac:dyDescent="0.25">
      <c r="A102" s="21" t="s">
        <v>83</v>
      </c>
      <c r="B102" s="129"/>
      <c r="C102" s="130">
        <v>5913</v>
      </c>
      <c r="D102" s="170">
        <f t="shared" si="10"/>
        <v>7.6259428378149838</v>
      </c>
      <c r="E102" s="150">
        <v>45092.2</v>
      </c>
      <c r="F102" s="217"/>
      <c r="G102" s="212"/>
    </row>
    <row r="103" spans="1:7" s="6" customFormat="1" x14ac:dyDescent="0.25">
      <c r="A103" s="21" t="s">
        <v>83</v>
      </c>
      <c r="B103" s="129"/>
      <c r="C103" s="130">
        <v>17792</v>
      </c>
      <c r="D103" s="170">
        <f t="shared" si="10"/>
        <v>7.5121487185251796</v>
      </c>
      <c r="E103" s="150">
        <v>133656.15</v>
      </c>
      <c r="F103" s="217"/>
      <c r="G103" s="212"/>
    </row>
    <row r="104" spans="1:7" s="6" customFormat="1" x14ac:dyDescent="0.25">
      <c r="A104" s="21" t="s">
        <v>83</v>
      </c>
      <c r="B104" s="129"/>
      <c r="C104" s="130">
        <v>13992</v>
      </c>
      <c r="D104" s="170">
        <f t="shared" si="10"/>
        <v>7.5121490851915382</v>
      </c>
      <c r="E104" s="150">
        <v>105109.99</v>
      </c>
      <c r="F104" s="217"/>
      <c r="G104" s="212"/>
    </row>
    <row r="105" spans="1:7" s="6" customFormat="1" x14ac:dyDescent="0.25">
      <c r="A105" s="21" t="s">
        <v>83</v>
      </c>
      <c r="B105" s="129"/>
      <c r="C105" s="130">
        <v>22494</v>
      </c>
      <c r="D105" s="170">
        <f t="shared" si="10"/>
        <v>7.5121490175157817</v>
      </c>
      <c r="E105" s="150">
        <v>168978.28</v>
      </c>
      <c r="F105" s="217"/>
      <c r="G105" s="212"/>
    </row>
    <row r="106" spans="1:7" s="6" customFormat="1" x14ac:dyDescent="0.25">
      <c r="A106" s="21" t="s">
        <v>83</v>
      </c>
      <c r="B106" s="129"/>
      <c r="C106" s="130">
        <v>575</v>
      </c>
      <c r="D106" s="170">
        <f t="shared" si="10"/>
        <v>7.6259478260869562</v>
      </c>
      <c r="E106" s="150">
        <v>4384.92</v>
      </c>
      <c r="F106" s="217"/>
      <c r="G106" s="212"/>
    </row>
    <row r="107" spans="1:7" s="6" customFormat="1" x14ac:dyDescent="0.25">
      <c r="A107" s="21" t="s">
        <v>83</v>
      </c>
      <c r="B107" s="129"/>
      <c r="C107" s="130">
        <v>9997</v>
      </c>
      <c r="D107" s="170">
        <f t="shared" si="10"/>
        <v>7.6259427828348505</v>
      </c>
      <c r="E107" s="150">
        <v>76236.55</v>
      </c>
      <c r="F107" s="217"/>
      <c r="G107" s="212"/>
    </row>
    <row r="108" spans="1:7" s="6" customFormat="1" x14ac:dyDescent="0.25">
      <c r="A108" s="21" t="s">
        <v>83</v>
      </c>
      <c r="B108" s="129"/>
      <c r="C108" s="130">
        <v>8997</v>
      </c>
      <c r="D108" s="170">
        <f t="shared" si="10"/>
        <v>7.6259430921418252</v>
      </c>
      <c r="E108" s="150">
        <v>68610.61</v>
      </c>
      <c r="F108" s="217"/>
      <c r="G108" s="212"/>
    </row>
    <row r="109" spans="1:7" s="6" customFormat="1" x14ac:dyDescent="0.25">
      <c r="A109" s="21" t="s">
        <v>84</v>
      </c>
      <c r="B109" s="129"/>
      <c r="C109" s="130">
        <v>20994</v>
      </c>
      <c r="D109" s="170">
        <f t="shared" si="10"/>
        <v>7.5121487091549959</v>
      </c>
      <c r="E109" s="150">
        <v>157710.04999999999</v>
      </c>
      <c r="F109" s="217"/>
      <c r="G109" s="212"/>
    </row>
    <row r="110" spans="1:7" s="6" customFormat="1" ht="18.75" thickBot="1" x14ac:dyDescent="0.3">
      <c r="A110" s="21" t="s">
        <v>85</v>
      </c>
      <c r="B110" s="129"/>
      <c r="C110" s="130">
        <v>19001</v>
      </c>
      <c r="D110" s="170">
        <f t="shared" si="10"/>
        <v>7.5121488342718798</v>
      </c>
      <c r="E110" s="150">
        <v>142738.34</v>
      </c>
      <c r="F110" s="218"/>
      <c r="G110" s="215"/>
    </row>
    <row r="111" spans="1:7" s="6" customFormat="1" ht="18.75" thickBot="1" x14ac:dyDescent="0.3">
      <c r="A111" s="286" t="s">
        <v>26</v>
      </c>
      <c r="B111" s="287"/>
      <c r="C111" s="57">
        <f>SUM(C99:C110)</f>
        <v>143241</v>
      </c>
      <c r="D111" s="146"/>
      <c r="E111" s="146">
        <f>SUM(E99:E110)</f>
        <v>1081269.8800000001</v>
      </c>
      <c r="F111" s="192">
        <f>C111/C122</f>
        <v>9.7592365991982274E-2</v>
      </c>
      <c r="G111" s="193">
        <f>E111/E122</f>
        <v>0.11374927859824366</v>
      </c>
    </row>
    <row r="112" spans="1:7" s="6" customFormat="1" ht="18.75" thickBot="1" x14ac:dyDescent="0.3">
      <c r="A112" s="283" t="s">
        <v>39</v>
      </c>
      <c r="B112" s="284"/>
      <c r="C112" s="284"/>
      <c r="D112" s="284"/>
      <c r="E112" s="284"/>
      <c r="F112" s="216"/>
      <c r="G112" s="214"/>
    </row>
    <row r="113" spans="1:7" s="6" customFormat="1" x14ac:dyDescent="0.25">
      <c r="A113" s="18" t="s">
        <v>86</v>
      </c>
      <c r="B113" s="111"/>
      <c r="C113" s="30">
        <v>17995</v>
      </c>
      <c r="D113" s="170">
        <f t="shared" ref="D113:D120" si="11">E113/C113</f>
        <v>6.9759961100305645</v>
      </c>
      <c r="E113" s="144">
        <v>125533.05</v>
      </c>
      <c r="F113" s="217"/>
      <c r="G113" s="212"/>
    </row>
    <row r="114" spans="1:7" s="6" customFormat="1" x14ac:dyDescent="0.25">
      <c r="A114" s="21" t="s">
        <v>87</v>
      </c>
      <c r="B114" s="112"/>
      <c r="C114" s="11">
        <v>17986</v>
      </c>
      <c r="D114" s="170">
        <f t="shared" si="11"/>
        <v>6.975996330479262</v>
      </c>
      <c r="E114" s="145">
        <v>125470.27</v>
      </c>
      <c r="F114" s="217"/>
      <c r="G114" s="212"/>
    </row>
    <row r="115" spans="1:7" s="6" customFormat="1" x14ac:dyDescent="0.25">
      <c r="A115" s="21" t="s">
        <v>87</v>
      </c>
      <c r="B115" s="112"/>
      <c r="C115" s="11">
        <v>4097</v>
      </c>
      <c r="D115" s="170">
        <f t="shared" si="11"/>
        <v>6.9759970710275807</v>
      </c>
      <c r="E115" s="145">
        <v>28580.66</v>
      </c>
      <c r="F115" s="217"/>
      <c r="G115" s="212"/>
    </row>
    <row r="116" spans="1:7" s="6" customFormat="1" x14ac:dyDescent="0.25">
      <c r="A116" s="21" t="s">
        <v>87</v>
      </c>
      <c r="B116" s="112"/>
      <c r="C116" s="11">
        <v>14887</v>
      </c>
      <c r="D116" s="170">
        <f t="shared" si="11"/>
        <v>6.9759965070195475</v>
      </c>
      <c r="E116" s="145">
        <v>103851.66</v>
      </c>
      <c r="F116" s="217"/>
      <c r="G116" s="212"/>
    </row>
    <row r="117" spans="1:7" s="6" customFormat="1" x14ac:dyDescent="0.25">
      <c r="A117" s="21" t="s">
        <v>87</v>
      </c>
      <c r="B117" s="112"/>
      <c r="C117" s="11">
        <v>22489</v>
      </c>
      <c r="D117" s="170">
        <f t="shared" si="11"/>
        <v>6.975996264840588</v>
      </c>
      <c r="E117" s="145">
        <v>156883.18</v>
      </c>
      <c r="F117" s="217"/>
      <c r="G117" s="212"/>
    </row>
    <row r="118" spans="1:7" s="6" customFormat="1" x14ac:dyDescent="0.25">
      <c r="A118" s="21" t="s">
        <v>88</v>
      </c>
      <c r="B118" s="112"/>
      <c r="C118" s="11">
        <v>21886</v>
      </c>
      <c r="D118" s="170">
        <f t="shared" si="11"/>
        <v>6.9759965274604774</v>
      </c>
      <c r="E118" s="145">
        <v>152676.66</v>
      </c>
      <c r="F118" s="217"/>
      <c r="G118" s="212"/>
    </row>
    <row r="119" spans="1:7" s="6" customFormat="1" x14ac:dyDescent="0.25">
      <c r="A119" s="21" t="s">
        <v>89</v>
      </c>
      <c r="B119" s="112"/>
      <c r="C119" s="11">
        <v>15687</v>
      </c>
      <c r="D119" s="170">
        <f t="shared" si="11"/>
        <v>6.9759960476827949</v>
      </c>
      <c r="E119" s="145">
        <v>109432.45</v>
      </c>
      <c r="F119" s="217"/>
      <c r="G119" s="212"/>
    </row>
    <row r="120" spans="1:7" s="6" customFormat="1" ht="18.75" thickBot="1" x14ac:dyDescent="0.3">
      <c r="A120" s="21" t="s">
        <v>90</v>
      </c>
      <c r="B120" s="112"/>
      <c r="C120" s="11">
        <v>15988</v>
      </c>
      <c r="D120" s="170">
        <f t="shared" si="11"/>
        <v>6.9759963722792095</v>
      </c>
      <c r="E120" s="145">
        <v>111532.23</v>
      </c>
      <c r="F120" s="218"/>
      <c r="G120" s="215"/>
    </row>
    <row r="121" spans="1:7" s="6" customFormat="1" ht="18.75" thickBot="1" x14ac:dyDescent="0.3">
      <c r="A121" s="286" t="s">
        <v>27</v>
      </c>
      <c r="B121" s="287"/>
      <c r="C121" s="57">
        <f>SUM(C113:C120)</f>
        <v>131015</v>
      </c>
      <c r="D121" s="146"/>
      <c r="E121" s="146">
        <f>SUM(E113:E120)</f>
        <v>913960.16</v>
      </c>
      <c r="F121" s="192">
        <f>C121/C122</f>
        <v>8.9262598211682115E-2</v>
      </c>
      <c r="G121" s="193">
        <f>E121/E122</f>
        <v>9.6148344451743473E-2</v>
      </c>
    </row>
    <row r="122" spans="1:7" s="6" customFormat="1" ht="24" customHeight="1" thickBot="1" x14ac:dyDescent="0.3">
      <c r="A122" s="49" t="s">
        <v>9</v>
      </c>
      <c r="B122" s="114"/>
      <c r="C122" s="44">
        <f>C16+C25+C35+C42+C66+C70+C74+C81+C88+C97+C111+C121</f>
        <v>1467748</v>
      </c>
      <c r="D122" s="151"/>
      <c r="E122" s="151">
        <f>E16+E25+E35+E42+E66+E70+E74+E81+E88+E97+E111+E121</f>
        <v>9505729.5600000005</v>
      </c>
      <c r="F122" s="155">
        <f>SUM(F4:F121)</f>
        <v>1</v>
      </c>
      <c r="G122" s="156">
        <f>SUM(G4:G121)</f>
        <v>1</v>
      </c>
    </row>
    <row r="123" spans="1:7" s="154" customFormat="1" x14ac:dyDescent="0.2">
      <c r="A123" s="306" t="s">
        <v>114</v>
      </c>
      <c r="B123" s="307"/>
      <c r="C123" s="310">
        <f>C122-'2022'!C100</f>
        <v>266059</v>
      </c>
      <c r="D123" s="157"/>
      <c r="E123" s="312">
        <f>E122-'2022'!E100</f>
        <v>1733383.2299999995</v>
      </c>
      <c r="F123" s="196"/>
      <c r="G123" s="196"/>
    </row>
    <row r="124" spans="1:7" s="154" customFormat="1" ht="18.75" thickBot="1" x14ac:dyDescent="0.25">
      <c r="A124" s="308"/>
      <c r="B124" s="309"/>
      <c r="C124" s="311"/>
      <c r="D124" s="173"/>
      <c r="E124" s="313"/>
      <c r="F124" s="196"/>
      <c r="G124" s="196"/>
    </row>
  </sheetData>
  <mergeCells count="33">
    <mergeCell ref="A121:B121"/>
    <mergeCell ref="A71:E71"/>
    <mergeCell ref="A74:B74"/>
    <mergeCell ref="A75:E75"/>
    <mergeCell ref="A81:B81"/>
    <mergeCell ref="A82:E82"/>
    <mergeCell ref="A88:B88"/>
    <mergeCell ref="A89:E89"/>
    <mergeCell ref="A97:B97"/>
    <mergeCell ref="A98:E98"/>
    <mergeCell ref="A111:B111"/>
    <mergeCell ref="A112:E112"/>
    <mergeCell ref="A36:E36"/>
    <mergeCell ref="A42:B42"/>
    <mergeCell ref="A43:E43"/>
    <mergeCell ref="A66:B66"/>
    <mergeCell ref="A67:E67"/>
    <mergeCell ref="A123:B124"/>
    <mergeCell ref="C123:C124"/>
    <mergeCell ref="E123:E124"/>
    <mergeCell ref="G1:G2"/>
    <mergeCell ref="A1:B1"/>
    <mergeCell ref="C1:C2"/>
    <mergeCell ref="D1:D2"/>
    <mergeCell ref="E1:E2"/>
    <mergeCell ref="F1:F2"/>
    <mergeCell ref="A70:B70"/>
    <mergeCell ref="A3:E3"/>
    <mergeCell ref="A16:B16"/>
    <mergeCell ref="A17:E17"/>
    <mergeCell ref="A25:B25"/>
    <mergeCell ref="A26:E26"/>
    <mergeCell ref="A35:B3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fitToWidth="0" fitToHeight="0" orientation="portrait" r:id="rId1"/>
  <headerFooter>
    <oddHeader>&amp;L&amp;D&amp;C&amp;"-,מודגש"&amp;14&amp;U&amp;KFF0000צריכת סולר לשנת &amp;A&amp;R&amp;G</oddHeader>
    <oddFooter>&amp;Rערך: ארנון מלאכי - מהנדס ראשי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30"/>
  <sheetViews>
    <sheetView rightToLeft="1" zoomScaleNormal="100" workbookViewId="0">
      <pane ySplit="1" topLeftCell="A116" activePane="bottomLeft" state="frozen"/>
      <selection activeCell="C56" sqref="C56"/>
      <selection pane="bottomLeft" activeCell="C129" sqref="C129:C130"/>
    </sheetView>
  </sheetViews>
  <sheetFormatPr defaultRowHeight="18" x14ac:dyDescent="0.25"/>
  <cols>
    <col min="1" max="1" width="15.375" style="1" customWidth="1"/>
    <col min="2" max="2" width="13.625" style="240" bestFit="1" customWidth="1"/>
    <col min="3" max="3" width="17.125" style="232" customWidth="1"/>
    <col min="4" max="4" width="18.125" style="225" bestFit="1" customWidth="1"/>
    <col min="5" max="5" width="17.75" style="243" bestFit="1" customWidth="1"/>
    <col min="6" max="7" width="9" style="141"/>
  </cols>
  <sheetData>
    <row r="1" spans="1:7" s="9" customFormat="1" ht="33.75" customHeight="1" x14ac:dyDescent="0.2">
      <c r="A1" s="303" t="s">
        <v>0</v>
      </c>
      <c r="B1" s="304"/>
      <c r="C1" s="297" t="s">
        <v>40</v>
      </c>
      <c r="D1" s="299" t="s">
        <v>127</v>
      </c>
      <c r="E1" s="320" t="s">
        <v>122</v>
      </c>
      <c r="F1" s="327" t="s">
        <v>10</v>
      </c>
      <c r="G1" s="314" t="s">
        <v>11</v>
      </c>
    </row>
    <row r="2" spans="1:7" s="9" customFormat="1" ht="18.75" thickBot="1" x14ac:dyDescent="0.25">
      <c r="A2" s="115" t="s">
        <v>41</v>
      </c>
      <c r="B2" s="116" t="s">
        <v>42</v>
      </c>
      <c r="C2" s="298"/>
      <c r="D2" s="300"/>
      <c r="E2" s="321"/>
      <c r="F2" s="328"/>
      <c r="G2" s="326"/>
    </row>
    <row r="3" spans="1:7" s="6" customFormat="1" x14ac:dyDescent="0.25">
      <c r="A3" s="288" t="s">
        <v>29</v>
      </c>
      <c r="B3" s="289"/>
      <c r="C3" s="289"/>
      <c r="D3" s="289"/>
      <c r="E3" s="289"/>
      <c r="F3" s="188"/>
      <c r="G3" s="204"/>
    </row>
    <row r="4" spans="1:7" s="6" customFormat="1" x14ac:dyDescent="0.25">
      <c r="A4" s="117" t="s">
        <v>121</v>
      </c>
      <c r="B4" s="250">
        <v>300257177</v>
      </c>
      <c r="C4" s="251">
        <v>16000</v>
      </c>
      <c r="D4" s="220">
        <f>E4/C4</f>
        <v>6.7868306249999995</v>
      </c>
      <c r="E4" s="270">
        <v>108589.29</v>
      </c>
      <c r="F4" s="247"/>
      <c r="G4" s="200"/>
    </row>
    <row r="5" spans="1:7" s="6" customFormat="1" x14ac:dyDescent="0.25">
      <c r="A5" s="117" t="s">
        <v>123</v>
      </c>
      <c r="B5" s="250">
        <v>300257178</v>
      </c>
      <c r="C5" s="251">
        <v>19994</v>
      </c>
      <c r="D5" s="220">
        <f>E5/C5</f>
        <v>6.7868360508152445</v>
      </c>
      <c r="E5" s="272">
        <v>135696</v>
      </c>
      <c r="F5" s="247"/>
      <c r="G5" s="200"/>
    </row>
    <row r="6" spans="1:7" s="6" customFormat="1" x14ac:dyDescent="0.25">
      <c r="A6" s="117" t="s">
        <v>124</v>
      </c>
      <c r="B6" s="250">
        <v>300257740</v>
      </c>
      <c r="C6" s="251">
        <v>17793</v>
      </c>
      <c r="D6" s="220">
        <f>E6/C6</f>
        <v>6.7868262799977517</v>
      </c>
      <c r="E6" s="272">
        <v>120758</v>
      </c>
      <c r="F6" s="247"/>
      <c r="G6" s="200"/>
    </row>
    <row r="7" spans="1:7" s="6" customFormat="1" x14ac:dyDescent="0.25">
      <c r="A7" s="117" t="s">
        <v>125</v>
      </c>
      <c r="B7" s="250">
        <v>300257897</v>
      </c>
      <c r="C7" s="251">
        <v>24986</v>
      </c>
      <c r="D7" s="220">
        <f>E7/C7</f>
        <v>6.7868406307532219</v>
      </c>
      <c r="E7" s="272">
        <v>169576</v>
      </c>
      <c r="F7" s="247"/>
      <c r="G7" s="200"/>
    </row>
    <row r="8" spans="1:7" s="6" customFormat="1" x14ac:dyDescent="0.25">
      <c r="A8" s="117" t="s">
        <v>92</v>
      </c>
      <c r="B8" s="233">
        <v>300258356</v>
      </c>
      <c r="C8" s="226">
        <v>22490</v>
      </c>
      <c r="D8" s="220">
        <f t="shared" ref="D8:D10" si="0">E8/C8</f>
        <v>6.7868385949310808</v>
      </c>
      <c r="E8" s="272">
        <v>152636</v>
      </c>
      <c r="F8" s="247"/>
      <c r="G8" s="200"/>
    </row>
    <row r="9" spans="1:7" s="6" customFormat="1" x14ac:dyDescent="0.25">
      <c r="A9" s="117" t="s">
        <v>126</v>
      </c>
      <c r="B9" s="233">
        <v>300258436</v>
      </c>
      <c r="C9" s="226">
        <v>294</v>
      </c>
      <c r="D9" s="220">
        <f t="shared" si="0"/>
        <v>6.7857142857142856</v>
      </c>
      <c r="E9" s="272">
        <v>1995</v>
      </c>
      <c r="F9" s="247"/>
      <c r="G9" s="200"/>
    </row>
    <row r="10" spans="1:7" s="6" customFormat="1" x14ac:dyDescent="0.25">
      <c r="A10" s="117" t="s">
        <v>126</v>
      </c>
      <c r="B10" s="233">
        <v>300258435</v>
      </c>
      <c r="C10" s="226">
        <v>4998</v>
      </c>
      <c r="D10" s="220">
        <f t="shared" si="0"/>
        <v>6.7869147659063627</v>
      </c>
      <c r="E10" s="272">
        <v>33921</v>
      </c>
      <c r="F10" s="247"/>
      <c r="G10" s="200"/>
    </row>
    <row r="11" spans="1:7" s="6" customFormat="1" ht="18.75" thickBot="1" x14ac:dyDescent="0.3">
      <c r="A11" s="168" t="s">
        <v>126</v>
      </c>
      <c r="B11" s="252">
        <v>300258406</v>
      </c>
      <c r="C11" s="253">
        <v>10998</v>
      </c>
      <c r="D11" s="254">
        <f t="shared" ref="D11" si="1">E11/C11</f>
        <v>6.7868703400618298</v>
      </c>
      <c r="E11" s="273">
        <v>74642</v>
      </c>
      <c r="F11" s="201"/>
      <c r="G11" s="191"/>
    </row>
    <row r="12" spans="1:7" s="6" customFormat="1" ht="18.75" thickBot="1" x14ac:dyDescent="0.3">
      <c r="A12" s="295" t="s">
        <v>16</v>
      </c>
      <c r="B12" s="296"/>
      <c r="C12" s="249">
        <f>SUM(C4:C11)</f>
        <v>117553</v>
      </c>
      <c r="D12" s="249"/>
      <c r="E12" s="255">
        <f>SUM(E4:E11)</f>
        <v>797813.29</v>
      </c>
      <c r="F12" s="189">
        <f>C12/C128</f>
        <v>8.5017057219250181E-2</v>
      </c>
      <c r="G12" s="200">
        <f>E12/E128</f>
        <v>8.4844720572459939E-2</v>
      </c>
    </row>
    <row r="13" spans="1:7" s="6" customFormat="1" x14ac:dyDescent="0.25">
      <c r="A13" s="291" t="s">
        <v>28</v>
      </c>
      <c r="B13" s="292"/>
      <c r="C13" s="292"/>
      <c r="D13" s="292"/>
      <c r="E13" s="293"/>
      <c r="F13" s="188"/>
      <c r="G13" s="204"/>
    </row>
    <row r="14" spans="1:7" s="6" customFormat="1" x14ac:dyDescent="0.25">
      <c r="A14" s="118" t="s">
        <v>128</v>
      </c>
      <c r="B14" s="233">
        <v>300258748</v>
      </c>
      <c r="C14" s="226">
        <v>24991</v>
      </c>
      <c r="D14" s="220">
        <f t="shared" ref="D14:D25" si="2">E14/C14</f>
        <v>7.0108038894001838</v>
      </c>
      <c r="E14" s="272">
        <v>175207</v>
      </c>
      <c r="F14" s="247"/>
      <c r="G14" s="200"/>
    </row>
    <row r="15" spans="1:7" s="6" customFormat="1" x14ac:dyDescent="0.25">
      <c r="A15" s="118" t="s">
        <v>129</v>
      </c>
      <c r="B15" s="233">
        <v>300259141</v>
      </c>
      <c r="C15" s="226">
        <v>20989</v>
      </c>
      <c r="D15" s="220">
        <f>E15/C15</f>
        <v>7.0108151889084755</v>
      </c>
      <c r="E15" s="272">
        <v>147150</v>
      </c>
      <c r="F15" s="247"/>
      <c r="G15" s="200"/>
    </row>
    <row r="16" spans="1:7" s="6" customFormat="1" x14ac:dyDescent="0.25">
      <c r="A16" s="118" t="s">
        <v>120</v>
      </c>
      <c r="B16" s="233">
        <v>300259234</v>
      </c>
      <c r="C16" s="226">
        <v>24982</v>
      </c>
      <c r="D16" s="220">
        <f t="shared" ref="D16" si="3">E16/C16</f>
        <v>7.0108077816027539</v>
      </c>
      <c r="E16" s="272">
        <v>175144</v>
      </c>
      <c r="F16" s="247"/>
      <c r="G16" s="200"/>
    </row>
    <row r="17" spans="1:7" s="6" customFormat="1" x14ac:dyDescent="0.25">
      <c r="A17" s="118" t="s">
        <v>130</v>
      </c>
      <c r="B17" s="233">
        <v>300259745</v>
      </c>
      <c r="C17" s="226">
        <v>15996</v>
      </c>
      <c r="D17" s="220">
        <f t="shared" ref="D17:D22" si="4">E17/C17</f>
        <v>7.0108152038009504</v>
      </c>
      <c r="E17" s="272">
        <v>112145</v>
      </c>
      <c r="F17" s="247"/>
      <c r="G17" s="200"/>
    </row>
    <row r="18" spans="1:7" s="6" customFormat="1" x14ac:dyDescent="0.25">
      <c r="A18" s="118" t="s">
        <v>131</v>
      </c>
      <c r="B18" s="233">
        <v>300259789</v>
      </c>
      <c r="C18" s="226">
        <v>12598</v>
      </c>
      <c r="D18" s="220">
        <f t="shared" si="4"/>
        <v>7.0107953643435463</v>
      </c>
      <c r="E18" s="272">
        <v>88322</v>
      </c>
      <c r="F18" s="247"/>
      <c r="G18" s="200"/>
    </row>
    <row r="19" spans="1:7" s="6" customFormat="1" x14ac:dyDescent="0.25">
      <c r="A19" s="118" t="s">
        <v>132</v>
      </c>
      <c r="B19" s="233">
        <v>300259855</v>
      </c>
      <c r="C19" s="226">
        <v>3501</v>
      </c>
      <c r="D19" s="220">
        <f t="shared" si="4"/>
        <v>7.0108540417023706</v>
      </c>
      <c r="E19" s="272">
        <v>24545</v>
      </c>
      <c r="F19" s="247"/>
      <c r="G19" s="200"/>
    </row>
    <row r="20" spans="1:7" s="6" customFormat="1" x14ac:dyDescent="0.25">
      <c r="A20" s="118" t="s">
        <v>132</v>
      </c>
      <c r="B20" s="233">
        <v>300259901</v>
      </c>
      <c r="C20" s="226">
        <v>8998</v>
      </c>
      <c r="D20" s="220">
        <f t="shared" si="4"/>
        <v>7.0107801733718604</v>
      </c>
      <c r="E20" s="272">
        <v>63083</v>
      </c>
      <c r="F20" s="247"/>
      <c r="G20" s="200"/>
    </row>
    <row r="21" spans="1:7" s="6" customFormat="1" x14ac:dyDescent="0.25">
      <c r="A21" s="118" t="s">
        <v>133</v>
      </c>
      <c r="B21" s="233">
        <v>300260075</v>
      </c>
      <c r="C21" s="226">
        <v>17998</v>
      </c>
      <c r="D21" s="220">
        <f t="shared" si="4"/>
        <v>7.0108345371707967</v>
      </c>
      <c r="E21" s="272">
        <v>126181</v>
      </c>
      <c r="F21" s="247"/>
      <c r="G21" s="200"/>
    </row>
    <row r="22" spans="1:7" s="6" customFormat="1" x14ac:dyDescent="0.25">
      <c r="A22" s="118" t="s">
        <v>93</v>
      </c>
      <c r="B22" s="234"/>
      <c r="C22" s="226">
        <v>8998</v>
      </c>
      <c r="D22" s="220">
        <f t="shared" si="4"/>
        <v>7.0108157368304065</v>
      </c>
      <c r="E22" s="270">
        <v>63083.32</v>
      </c>
      <c r="F22" s="247"/>
      <c r="G22" s="200"/>
    </row>
    <row r="23" spans="1:7" s="6" customFormat="1" x14ac:dyDescent="0.25">
      <c r="A23" s="118" t="s">
        <v>93</v>
      </c>
      <c r="B23" s="234"/>
      <c r="C23" s="226">
        <v>3501</v>
      </c>
      <c r="D23" s="220">
        <f t="shared" si="2"/>
        <v>7.0108169094544417</v>
      </c>
      <c r="E23" s="270">
        <v>24544.87</v>
      </c>
      <c r="F23" s="247"/>
      <c r="G23" s="200"/>
    </row>
    <row r="24" spans="1:7" s="6" customFormat="1" x14ac:dyDescent="0.25">
      <c r="A24" s="118" t="s">
        <v>93</v>
      </c>
      <c r="B24" s="234"/>
      <c r="C24" s="226">
        <v>17998</v>
      </c>
      <c r="D24" s="220">
        <f t="shared" si="2"/>
        <v>7.010815646182909</v>
      </c>
      <c r="E24" s="270">
        <v>126180.66</v>
      </c>
      <c r="F24" s="247"/>
      <c r="G24" s="200"/>
    </row>
    <row r="25" spans="1:7" s="6" customFormat="1" ht="18.75" thickBot="1" x14ac:dyDescent="0.3">
      <c r="A25" s="122" t="s">
        <v>94</v>
      </c>
      <c r="B25" s="256">
        <v>300260659</v>
      </c>
      <c r="C25" s="231">
        <v>17999</v>
      </c>
      <c r="D25" s="257">
        <f t="shared" si="2"/>
        <v>7.0108156008667146</v>
      </c>
      <c r="E25" s="271">
        <v>126187.67</v>
      </c>
      <c r="F25" s="248"/>
      <c r="G25" s="191"/>
    </row>
    <row r="26" spans="1:7" s="6" customFormat="1" ht="18.75" thickBot="1" x14ac:dyDescent="0.3">
      <c r="A26" s="295" t="s">
        <v>17</v>
      </c>
      <c r="B26" s="296"/>
      <c r="C26" s="249">
        <f>SUM(C14:C25)</f>
        <v>178549</v>
      </c>
      <c r="D26" s="249"/>
      <c r="E26" s="249">
        <f>SUM(E14:E25)</f>
        <v>1251773.5199999998</v>
      </c>
      <c r="F26" s="198">
        <f>C26/C128</f>
        <v>0.12913077972863218</v>
      </c>
      <c r="G26" s="199">
        <f>E26/E128</f>
        <v>0.13312184173367753</v>
      </c>
    </row>
    <row r="27" spans="1:7" s="6" customFormat="1" ht="18.75" thickBot="1" x14ac:dyDescent="0.3">
      <c r="A27" s="283" t="s">
        <v>30</v>
      </c>
      <c r="B27" s="284"/>
      <c r="C27" s="284"/>
      <c r="D27" s="284"/>
      <c r="E27" s="285"/>
      <c r="F27" s="188"/>
      <c r="G27" s="204"/>
    </row>
    <row r="28" spans="1:7" s="6" customFormat="1" x14ac:dyDescent="0.25">
      <c r="A28" s="128" t="s">
        <v>134</v>
      </c>
      <c r="B28" s="235">
        <v>300261144</v>
      </c>
      <c r="C28" s="229">
        <v>17787</v>
      </c>
      <c r="D28" s="220">
        <f t="shared" ref="D28:D40" si="5">E28/C28</f>
        <v>6.9806038117726432</v>
      </c>
      <c r="E28" s="264">
        <v>124164</v>
      </c>
      <c r="F28" s="189"/>
      <c r="G28" s="200"/>
    </row>
    <row r="29" spans="1:7" s="6" customFormat="1" x14ac:dyDescent="0.25">
      <c r="A29" s="128" t="s">
        <v>134</v>
      </c>
      <c r="B29" s="235">
        <v>300261144</v>
      </c>
      <c r="C29" s="229">
        <v>17787</v>
      </c>
      <c r="D29" s="220">
        <f t="shared" ref="D29" si="6">E29/C29</f>
        <v>6.9806038117726432</v>
      </c>
      <c r="E29" s="264">
        <v>124164</v>
      </c>
      <c r="F29" s="189"/>
      <c r="G29" s="200"/>
    </row>
    <row r="30" spans="1:7" s="6" customFormat="1" x14ac:dyDescent="0.25">
      <c r="A30" s="128" t="s">
        <v>150</v>
      </c>
      <c r="B30" s="235">
        <v>300261226</v>
      </c>
      <c r="C30" s="229">
        <v>17996</v>
      </c>
      <c r="D30" s="220">
        <f>E30/C30</f>
        <v>6.9806068015114473</v>
      </c>
      <c r="E30" s="264">
        <v>125623</v>
      </c>
      <c r="F30" s="189"/>
      <c r="G30" s="200"/>
    </row>
    <row r="31" spans="1:7" s="6" customFormat="1" x14ac:dyDescent="0.25">
      <c r="A31" s="128" t="s">
        <v>95</v>
      </c>
      <c r="B31" s="235"/>
      <c r="C31" s="229">
        <v>17996</v>
      </c>
      <c r="D31" s="220">
        <f t="shared" ref="D31" si="7">E31/C31</f>
        <v>6.9806179150922425</v>
      </c>
      <c r="E31" s="263">
        <v>125623.2</v>
      </c>
      <c r="F31" s="189"/>
      <c r="G31" s="200"/>
    </row>
    <row r="32" spans="1:7" s="6" customFormat="1" x14ac:dyDescent="0.25">
      <c r="A32" s="128" t="s">
        <v>149</v>
      </c>
      <c r="B32" s="235">
        <v>300261777</v>
      </c>
      <c r="C32" s="229">
        <v>19994</v>
      </c>
      <c r="D32" s="220">
        <f>E32/C32</f>
        <v>6.9806441932579775</v>
      </c>
      <c r="E32" s="264">
        <v>139571</v>
      </c>
      <c r="F32" s="189"/>
      <c r="G32" s="200"/>
    </row>
    <row r="33" spans="1:7" s="6" customFormat="1" x14ac:dyDescent="0.25">
      <c r="A33" s="128" t="s">
        <v>96</v>
      </c>
      <c r="B33" s="235">
        <v>300261850</v>
      </c>
      <c r="C33" s="229">
        <v>6995</v>
      </c>
      <c r="D33" s="220">
        <f>E33/C33</f>
        <v>6.9807005003573979</v>
      </c>
      <c r="E33" s="264">
        <v>48830</v>
      </c>
      <c r="F33" s="189"/>
      <c r="G33" s="200"/>
    </row>
    <row r="34" spans="1:7" s="6" customFormat="1" x14ac:dyDescent="0.25">
      <c r="A34" s="128" t="s">
        <v>96</v>
      </c>
      <c r="B34" s="235"/>
      <c r="C34" s="229">
        <v>19994</v>
      </c>
      <c r="D34" s="220">
        <f t="shared" si="5"/>
        <v>6.9806176853055915</v>
      </c>
      <c r="E34" s="263">
        <v>139570.47</v>
      </c>
      <c r="F34" s="189"/>
      <c r="G34" s="200"/>
    </row>
    <row r="35" spans="1:7" s="6" customFormat="1" x14ac:dyDescent="0.25">
      <c r="A35" s="128" t="s">
        <v>148</v>
      </c>
      <c r="B35" s="235">
        <v>300261899</v>
      </c>
      <c r="C35" s="229">
        <v>15693</v>
      </c>
      <c r="D35" s="220">
        <f>E35/C35</f>
        <v>6.9806283056139682</v>
      </c>
      <c r="E35" s="264">
        <v>109547</v>
      </c>
      <c r="F35" s="189"/>
      <c r="G35" s="200"/>
    </row>
    <row r="36" spans="1:7" s="6" customFormat="1" x14ac:dyDescent="0.25">
      <c r="A36" s="21" t="s">
        <v>53</v>
      </c>
      <c r="B36" s="233"/>
      <c r="C36" s="226">
        <v>15693</v>
      </c>
      <c r="D36" s="220">
        <f t="shared" si="5"/>
        <v>6.9806181099853433</v>
      </c>
      <c r="E36" s="263">
        <v>109546.84</v>
      </c>
      <c r="F36" s="189"/>
      <c r="G36" s="200"/>
    </row>
    <row r="37" spans="1:7" s="6" customFormat="1" x14ac:dyDescent="0.25">
      <c r="A37" s="21" t="s">
        <v>97</v>
      </c>
      <c r="B37" s="233">
        <v>300262086</v>
      </c>
      <c r="C37" s="226">
        <v>12503</v>
      </c>
      <c r="D37" s="220">
        <f t="shared" si="5"/>
        <v>6.9806446452851318</v>
      </c>
      <c r="E37" s="264">
        <v>87279</v>
      </c>
      <c r="F37" s="189"/>
      <c r="G37" s="200"/>
    </row>
    <row r="38" spans="1:7" s="6" customFormat="1" x14ac:dyDescent="0.25">
      <c r="A38" s="21" t="s">
        <v>98</v>
      </c>
      <c r="B38" s="234"/>
      <c r="C38" s="226">
        <v>17787</v>
      </c>
      <c r="D38" s="220">
        <f t="shared" si="5"/>
        <v>6.9806178669815031</v>
      </c>
      <c r="E38" s="263">
        <v>124164.25</v>
      </c>
      <c r="F38" s="189"/>
      <c r="G38" s="200"/>
    </row>
    <row r="39" spans="1:7" s="6" customFormat="1" x14ac:dyDescent="0.25">
      <c r="A39" s="21" t="s">
        <v>98</v>
      </c>
      <c r="B39" s="236"/>
      <c r="C39" s="228">
        <v>6995</v>
      </c>
      <c r="D39" s="220">
        <f t="shared" si="5"/>
        <v>6.9806175839885629</v>
      </c>
      <c r="E39" s="263">
        <v>48829.42</v>
      </c>
      <c r="F39" s="189"/>
      <c r="G39" s="200"/>
    </row>
    <row r="40" spans="1:7" s="6" customFormat="1" ht="18.75" thickBot="1" x14ac:dyDescent="0.3">
      <c r="A40" s="46" t="s">
        <v>99</v>
      </c>
      <c r="B40" s="236"/>
      <c r="C40" s="228">
        <v>17789</v>
      </c>
      <c r="D40" s="220">
        <f t="shared" si="5"/>
        <v>6.9806177975153192</v>
      </c>
      <c r="E40" s="265">
        <v>124178.21</v>
      </c>
      <c r="F40" s="201"/>
      <c r="G40" s="191"/>
    </row>
    <row r="41" spans="1:7" s="6" customFormat="1" ht="18.75" thickBot="1" x14ac:dyDescent="0.3">
      <c r="A41" s="286" t="s">
        <v>18</v>
      </c>
      <c r="B41" s="287"/>
      <c r="C41" s="223">
        <f>SUM(C36:C40)</f>
        <v>70767</v>
      </c>
      <c r="D41" s="223"/>
      <c r="E41" s="223">
        <f>SUM(E36:E40)</f>
        <v>493997.72</v>
      </c>
      <c r="F41" s="198">
        <f>C41/C128</f>
        <v>5.1180336428969721E-2</v>
      </c>
      <c r="G41" s="199">
        <f>E41/E128</f>
        <v>5.2534971580671837E-2</v>
      </c>
    </row>
    <row r="42" spans="1:7" s="6" customFormat="1" ht="18.75" thickBot="1" x14ac:dyDescent="0.3">
      <c r="A42" s="283" t="s">
        <v>31</v>
      </c>
      <c r="B42" s="284"/>
      <c r="C42" s="284"/>
      <c r="D42" s="284"/>
      <c r="E42" s="285"/>
      <c r="F42" s="188"/>
      <c r="G42" s="204"/>
    </row>
    <row r="43" spans="1:7" s="6" customFormat="1" x14ac:dyDescent="0.25">
      <c r="A43" s="46" t="s">
        <v>147</v>
      </c>
      <c r="B43" s="246">
        <v>300262972</v>
      </c>
      <c r="C43" s="230">
        <v>15694</v>
      </c>
      <c r="D43" s="220">
        <f t="shared" ref="D43:D48" si="8">E43/C43</f>
        <v>6.9325857015419903</v>
      </c>
      <c r="E43" s="266">
        <v>108800</v>
      </c>
      <c r="F43" s="189"/>
      <c r="G43" s="200"/>
    </row>
    <row r="44" spans="1:7" s="6" customFormat="1" x14ac:dyDescent="0.25">
      <c r="A44" s="46" t="s">
        <v>146</v>
      </c>
      <c r="B44" s="246">
        <v>300263035</v>
      </c>
      <c r="C44" s="230">
        <v>15000</v>
      </c>
      <c r="D44" s="220">
        <f t="shared" ref="D44" si="9">E44/C44</f>
        <v>6.9325999999999999</v>
      </c>
      <c r="E44" s="266">
        <v>103989</v>
      </c>
      <c r="F44" s="189"/>
      <c r="G44" s="200"/>
    </row>
    <row r="45" spans="1:7" s="6" customFormat="1" x14ac:dyDescent="0.25">
      <c r="A45" s="46" t="s">
        <v>100</v>
      </c>
      <c r="B45" s="237"/>
      <c r="C45" s="230">
        <v>15000</v>
      </c>
      <c r="D45" s="220">
        <f t="shared" ref="D45" si="10">E45/C45</f>
        <v>6.9325660000000005</v>
      </c>
      <c r="E45" s="265">
        <v>103988.49</v>
      </c>
      <c r="F45" s="189"/>
      <c r="G45" s="200"/>
    </row>
    <row r="46" spans="1:7" s="6" customFormat="1" x14ac:dyDescent="0.25">
      <c r="A46" s="46" t="s">
        <v>101</v>
      </c>
      <c r="B46" s="237"/>
      <c r="C46" s="228">
        <v>19793</v>
      </c>
      <c r="D46" s="220">
        <f t="shared" si="8"/>
        <v>6.9325660587076241</v>
      </c>
      <c r="E46" s="265">
        <v>137216.28</v>
      </c>
      <c r="F46" s="189"/>
      <c r="G46" s="200"/>
    </row>
    <row r="47" spans="1:7" s="6" customFormat="1" x14ac:dyDescent="0.25">
      <c r="A47" s="46" t="s">
        <v>102</v>
      </c>
      <c r="B47" s="237"/>
      <c r="C47" s="228">
        <v>19790</v>
      </c>
      <c r="D47" s="220">
        <f>E47/C47</f>
        <v>6.9325659423951498</v>
      </c>
      <c r="E47" s="265">
        <v>137195.48000000001</v>
      </c>
      <c r="F47" s="189"/>
      <c r="G47" s="200"/>
    </row>
    <row r="48" spans="1:7" s="6" customFormat="1" ht="18.75" thickBot="1" x14ac:dyDescent="0.3">
      <c r="A48" s="46" t="s">
        <v>103</v>
      </c>
      <c r="B48" s="237"/>
      <c r="C48" s="228">
        <v>15990</v>
      </c>
      <c r="D48" s="220">
        <f t="shared" si="8"/>
        <v>6.9325659787367098</v>
      </c>
      <c r="E48" s="265">
        <v>110851.73</v>
      </c>
      <c r="F48" s="201"/>
      <c r="G48" s="191"/>
    </row>
    <row r="49" spans="1:7" s="6" customFormat="1" ht="18.75" thickBot="1" x14ac:dyDescent="0.3">
      <c r="A49" s="286" t="s">
        <v>19</v>
      </c>
      <c r="B49" s="287"/>
      <c r="C49" s="223">
        <f>SUM(C43:C48)</f>
        <v>101267</v>
      </c>
      <c r="D49" s="223"/>
      <c r="E49" s="223">
        <f>SUM(E43:E48)</f>
        <v>702040.98</v>
      </c>
      <c r="F49" s="198">
        <f>C49/C128</f>
        <v>7.3238644130067351E-2</v>
      </c>
      <c r="G49" s="199">
        <f>E49/E128</f>
        <v>7.4659662260722598E-2</v>
      </c>
    </row>
    <row r="50" spans="1:7" s="6" customFormat="1" ht="18.75" thickBot="1" x14ac:dyDescent="0.3">
      <c r="A50" s="283" t="s">
        <v>32</v>
      </c>
      <c r="B50" s="284"/>
      <c r="C50" s="284"/>
      <c r="D50" s="284"/>
      <c r="E50" s="285"/>
      <c r="F50" s="188"/>
      <c r="G50" s="204"/>
    </row>
    <row r="51" spans="1:7" s="6" customFormat="1" x14ac:dyDescent="0.25">
      <c r="A51" s="21" t="s">
        <v>145</v>
      </c>
      <c r="B51" s="245">
        <v>300264825</v>
      </c>
      <c r="C51" s="226">
        <v>22501</v>
      </c>
      <c r="D51" s="220">
        <f>E51/C51</f>
        <v>6.9295142438113864</v>
      </c>
      <c r="E51" s="264">
        <v>155921</v>
      </c>
      <c r="F51" s="189"/>
      <c r="G51" s="200"/>
    </row>
    <row r="52" spans="1:7" s="6" customFormat="1" x14ac:dyDescent="0.25">
      <c r="A52" s="21" t="s">
        <v>104</v>
      </c>
      <c r="B52" s="245"/>
      <c r="C52" s="226">
        <v>22501</v>
      </c>
      <c r="D52" s="220">
        <f>E52/C52</f>
        <v>6.9806177503222084</v>
      </c>
      <c r="E52" s="263">
        <v>157070.88</v>
      </c>
      <c r="F52" s="189"/>
      <c r="G52" s="200"/>
    </row>
    <row r="53" spans="1:7" s="6" customFormat="1" x14ac:dyDescent="0.25">
      <c r="A53" s="21" t="s">
        <v>104</v>
      </c>
      <c r="B53" s="245"/>
      <c r="C53" s="226">
        <v>22501</v>
      </c>
      <c r="D53" s="220">
        <f t="shared" ref="D53:D60" si="11">E53/C53</f>
        <v>6.9806177503222084</v>
      </c>
      <c r="E53" s="263">
        <v>157070.88</v>
      </c>
      <c r="F53" s="189"/>
      <c r="G53" s="200"/>
    </row>
    <row r="54" spans="1:7" s="6" customFormat="1" x14ac:dyDescent="0.25">
      <c r="A54" s="21" t="s">
        <v>144</v>
      </c>
      <c r="B54" s="245">
        <v>300265370</v>
      </c>
      <c r="C54" s="226">
        <v>17988</v>
      </c>
      <c r="D54" s="220">
        <f>E54/C54</f>
        <v>6.9295085612630647</v>
      </c>
      <c r="E54" s="264">
        <v>124648</v>
      </c>
      <c r="F54" s="189"/>
      <c r="G54" s="200"/>
    </row>
    <row r="55" spans="1:7" s="6" customFormat="1" x14ac:dyDescent="0.25">
      <c r="A55" s="21" t="s">
        <v>105</v>
      </c>
      <c r="B55" s="245"/>
      <c r="C55" s="226">
        <v>22501</v>
      </c>
      <c r="D55" s="220">
        <f t="shared" si="11"/>
        <v>6.9295120216879251</v>
      </c>
      <c r="E55" s="263">
        <v>155920.95000000001</v>
      </c>
      <c r="F55" s="189"/>
      <c r="G55" s="200"/>
    </row>
    <row r="56" spans="1:7" s="6" customFormat="1" x14ac:dyDescent="0.25">
      <c r="A56" s="21" t="s">
        <v>105</v>
      </c>
      <c r="B56" s="245"/>
      <c r="C56" s="226">
        <v>17988</v>
      </c>
      <c r="D56" s="220">
        <f t="shared" si="11"/>
        <v>6.9295118968201024</v>
      </c>
      <c r="E56" s="263">
        <v>124648.06</v>
      </c>
      <c r="F56" s="189"/>
      <c r="G56" s="200"/>
    </row>
    <row r="57" spans="1:7" s="6" customFormat="1" x14ac:dyDescent="0.25">
      <c r="A57" s="21" t="s">
        <v>143</v>
      </c>
      <c r="B57" s="245">
        <v>300265942</v>
      </c>
      <c r="C57" s="226">
        <v>18002</v>
      </c>
      <c r="D57" s="220">
        <f t="shared" si="11"/>
        <v>6.9295078324630595</v>
      </c>
      <c r="E57" s="264">
        <v>124745</v>
      </c>
      <c r="F57" s="189"/>
      <c r="G57" s="200"/>
    </row>
    <row r="58" spans="1:7" s="6" customFormat="1" x14ac:dyDescent="0.25">
      <c r="A58" s="21" t="s">
        <v>65</v>
      </c>
      <c r="B58" s="245"/>
      <c r="C58" s="226">
        <v>18002</v>
      </c>
      <c r="D58" s="220">
        <f t="shared" si="11"/>
        <v>6.9295122764137318</v>
      </c>
      <c r="E58" s="263">
        <v>124745.08</v>
      </c>
      <c r="F58" s="189"/>
      <c r="G58" s="200"/>
    </row>
    <row r="59" spans="1:7" s="6" customFormat="1" x14ac:dyDescent="0.25">
      <c r="A59" s="21" t="s">
        <v>106</v>
      </c>
      <c r="B59" s="245">
        <v>300266351</v>
      </c>
      <c r="C59" s="226">
        <v>3496</v>
      </c>
      <c r="D59" s="220">
        <f t="shared" si="11"/>
        <v>6.9296338672768876</v>
      </c>
      <c r="E59" s="264">
        <v>24226</v>
      </c>
      <c r="F59" s="189"/>
      <c r="G59" s="200"/>
    </row>
    <row r="60" spans="1:7" s="6" customFormat="1" ht="18.75" thickBot="1" x14ac:dyDescent="0.3">
      <c r="A60" s="21" t="s">
        <v>106</v>
      </c>
      <c r="B60" s="245">
        <v>300266350</v>
      </c>
      <c r="C60" s="226">
        <v>8999</v>
      </c>
      <c r="D60" s="220">
        <f t="shared" si="11"/>
        <v>6.9295477275252804</v>
      </c>
      <c r="E60" s="264">
        <v>62359</v>
      </c>
      <c r="F60" s="201"/>
      <c r="G60" s="191"/>
    </row>
    <row r="61" spans="1:7" s="6" customFormat="1" ht="18.75" thickBot="1" x14ac:dyDescent="0.3">
      <c r="A61" s="286" t="s">
        <v>20</v>
      </c>
      <c r="B61" s="287"/>
      <c r="C61" s="223">
        <f>SUM(C51:C60)</f>
        <v>174479</v>
      </c>
      <c r="D61" s="223"/>
      <c r="E61" s="223">
        <f>SUM(E51:E60)</f>
        <v>1211354.8500000001</v>
      </c>
      <c r="F61" s="198">
        <f>C61/C128</f>
        <v>0.12618726129114147</v>
      </c>
      <c r="G61" s="199">
        <f>E61/E128</f>
        <v>0.12882345412213442</v>
      </c>
    </row>
    <row r="62" spans="1:7" s="6" customFormat="1" ht="18.75" thickBot="1" x14ac:dyDescent="0.3">
      <c r="A62" s="283" t="s">
        <v>33</v>
      </c>
      <c r="B62" s="284"/>
      <c r="C62" s="284"/>
      <c r="D62" s="284"/>
      <c r="E62" s="285"/>
      <c r="F62" s="188"/>
      <c r="G62" s="204"/>
    </row>
    <row r="63" spans="1:7" s="6" customFormat="1" x14ac:dyDescent="0.25">
      <c r="A63" s="21" t="s">
        <v>142</v>
      </c>
      <c r="B63" s="245">
        <v>300266927</v>
      </c>
      <c r="C63" s="226">
        <v>24989</v>
      </c>
      <c r="D63" s="220">
        <f>E63/C63</f>
        <v>6.7290407779422949</v>
      </c>
      <c r="E63" s="264">
        <v>168152</v>
      </c>
      <c r="F63" s="189"/>
      <c r="G63" s="200"/>
    </row>
    <row r="64" spans="1:7" s="6" customFormat="1" x14ac:dyDescent="0.25">
      <c r="A64" s="21" t="s">
        <v>141</v>
      </c>
      <c r="B64" s="245">
        <v>300267279</v>
      </c>
      <c r="C64" s="226">
        <v>17999</v>
      </c>
      <c r="D64" s="220">
        <f>E64/C64</f>
        <v>6.7290405022501254</v>
      </c>
      <c r="E64" s="264">
        <v>121116</v>
      </c>
      <c r="F64" s="189"/>
      <c r="G64" s="200"/>
    </row>
    <row r="65" spans="1:7" s="6" customFormat="1" x14ac:dyDescent="0.25">
      <c r="A65" s="21" t="s">
        <v>140</v>
      </c>
      <c r="B65" s="245">
        <v>300267620</v>
      </c>
      <c r="C65" s="226">
        <v>19992</v>
      </c>
      <c r="D65" s="220">
        <f t="shared" ref="D65" si="12">E65/C65</f>
        <v>6.7290416166466587</v>
      </c>
      <c r="E65" s="264">
        <v>134527</v>
      </c>
      <c r="F65" s="189"/>
      <c r="G65" s="200"/>
    </row>
    <row r="66" spans="1:7" s="6" customFormat="1" x14ac:dyDescent="0.25">
      <c r="A66" s="21" t="s">
        <v>107</v>
      </c>
      <c r="B66" s="245"/>
      <c r="C66" s="226">
        <v>17999</v>
      </c>
      <c r="D66" s="220">
        <f t="shared" ref="D66" si="13">E66/C66</f>
        <v>6.7290560586699257</v>
      </c>
      <c r="E66" s="263">
        <v>121116.28</v>
      </c>
      <c r="F66" s="189"/>
      <c r="G66" s="200"/>
    </row>
    <row r="67" spans="1:7" s="6" customFormat="1" x14ac:dyDescent="0.25">
      <c r="A67" s="21" t="s">
        <v>108</v>
      </c>
      <c r="B67" s="245"/>
      <c r="C67" s="226">
        <v>19992</v>
      </c>
      <c r="D67" s="220">
        <f t="shared" ref="D67:D73" si="14">E67/C67</f>
        <v>6.7290561224489798</v>
      </c>
      <c r="E67" s="263">
        <v>134527.29</v>
      </c>
      <c r="F67" s="189"/>
      <c r="G67" s="200"/>
    </row>
    <row r="68" spans="1:7" s="6" customFormat="1" x14ac:dyDescent="0.25">
      <c r="A68" s="21" t="s">
        <v>109</v>
      </c>
      <c r="B68" s="245"/>
      <c r="C68" s="226">
        <v>15694</v>
      </c>
      <c r="D68" s="220">
        <f t="shared" si="14"/>
        <v>6.9325659487702307</v>
      </c>
      <c r="E68" s="263">
        <v>108799.69</v>
      </c>
      <c r="F68" s="189"/>
      <c r="G68" s="200"/>
    </row>
    <row r="69" spans="1:7" s="6" customFormat="1" x14ac:dyDescent="0.25">
      <c r="A69" s="21" t="s">
        <v>109</v>
      </c>
      <c r="B69" s="245"/>
      <c r="C69" s="226">
        <v>24989</v>
      </c>
      <c r="D69" s="220">
        <f t="shared" si="14"/>
        <v>6.9325659290087644</v>
      </c>
      <c r="E69" s="263">
        <v>173237.89</v>
      </c>
      <c r="F69" s="189"/>
      <c r="G69" s="200"/>
    </row>
    <row r="70" spans="1:7" s="6" customFormat="1" x14ac:dyDescent="0.25">
      <c r="A70" s="21" t="s">
        <v>109</v>
      </c>
      <c r="B70" s="245"/>
      <c r="C70" s="226">
        <v>19997</v>
      </c>
      <c r="D70" s="220">
        <f t="shared" si="14"/>
        <v>6.9295119267890186</v>
      </c>
      <c r="E70" s="263">
        <v>138569.45000000001</v>
      </c>
      <c r="F70" s="189"/>
      <c r="G70" s="200"/>
    </row>
    <row r="71" spans="1:7" s="6" customFormat="1" x14ac:dyDescent="0.25">
      <c r="A71" s="21" t="s">
        <v>110</v>
      </c>
      <c r="B71" s="245"/>
      <c r="C71" s="226">
        <v>24989</v>
      </c>
      <c r="D71" s="220">
        <f t="shared" si="14"/>
        <v>6.7290407779422949</v>
      </c>
      <c r="E71" s="264">
        <v>168152</v>
      </c>
      <c r="F71" s="189"/>
      <c r="G71" s="200"/>
    </row>
    <row r="72" spans="1:7" s="6" customFormat="1" x14ac:dyDescent="0.25">
      <c r="A72" s="21" t="s">
        <v>111</v>
      </c>
      <c r="B72" s="245">
        <v>300267806</v>
      </c>
      <c r="C72" s="226">
        <v>1995</v>
      </c>
      <c r="D72" s="220">
        <f t="shared" si="14"/>
        <v>6.7290576441102754</v>
      </c>
      <c r="E72" s="263">
        <v>13424.47</v>
      </c>
      <c r="F72" s="189"/>
      <c r="G72" s="200"/>
    </row>
    <row r="73" spans="1:7" s="6" customFormat="1" ht="18.75" thickBot="1" x14ac:dyDescent="0.3">
      <c r="A73" s="21" t="s">
        <v>111</v>
      </c>
      <c r="B73" s="245">
        <v>300267911</v>
      </c>
      <c r="C73" s="226">
        <v>15984</v>
      </c>
      <c r="D73" s="220">
        <f t="shared" si="14"/>
        <v>6.7290559309309304</v>
      </c>
      <c r="E73" s="263">
        <v>107557.23</v>
      </c>
      <c r="F73" s="201"/>
      <c r="G73" s="191"/>
    </row>
    <row r="74" spans="1:7" s="6" customFormat="1" ht="18.75" thickBot="1" x14ac:dyDescent="0.3">
      <c r="A74" s="286" t="s">
        <v>21</v>
      </c>
      <c r="B74" s="287"/>
      <c r="C74" s="223">
        <f>SUM(C63:C73)</f>
        <v>204619</v>
      </c>
      <c r="D74" s="223"/>
      <c r="E74" s="223">
        <f>SUM(E63:E73)</f>
        <v>1389179.3</v>
      </c>
      <c r="F74" s="198">
        <f>C74/C128</f>
        <v>0.1479852086390458</v>
      </c>
      <c r="G74" s="199">
        <f>E74/E128</f>
        <v>0.14773447749102486</v>
      </c>
    </row>
    <row r="75" spans="1:7" s="6" customFormat="1" ht="18.75" thickBot="1" x14ac:dyDescent="0.3">
      <c r="A75" s="283" t="s">
        <v>34</v>
      </c>
      <c r="B75" s="284"/>
      <c r="C75" s="284"/>
      <c r="D75" s="284"/>
      <c r="E75" s="285"/>
      <c r="F75" s="188"/>
      <c r="G75" s="204"/>
    </row>
    <row r="76" spans="1:7" s="6" customFormat="1" x14ac:dyDescent="0.25">
      <c r="A76" s="18" t="s">
        <v>138</v>
      </c>
      <c r="B76" s="244">
        <v>300268467</v>
      </c>
      <c r="C76" s="227">
        <v>7498</v>
      </c>
      <c r="D76" s="220">
        <f t="shared" ref="D76:D81" si="15">E76/C76</f>
        <v>6.9251800480128036</v>
      </c>
      <c r="E76" s="264">
        <v>51925</v>
      </c>
      <c r="F76" s="205"/>
      <c r="G76" s="206"/>
    </row>
    <row r="77" spans="1:7" s="6" customFormat="1" x14ac:dyDescent="0.25">
      <c r="A77" s="128" t="s">
        <v>139</v>
      </c>
      <c r="B77" s="222">
        <v>300268468</v>
      </c>
      <c r="C77" s="229">
        <v>17995</v>
      </c>
      <c r="D77" s="220">
        <f>E77/C77</f>
        <v>6.9250903028619062</v>
      </c>
      <c r="E77" s="264">
        <v>124617</v>
      </c>
      <c r="F77" s="205"/>
      <c r="G77" s="206"/>
    </row>
    <row r="78" spans="1:7" s="6" customFormat="1" x14ac:dyDescent="0.25">
      <c r="A78" s="128" t="s">
        <v>137</v>
      </c>
      <c r="B78" s="222">
        <v>300268856</v>
      </c>
      <c r="C78" s="229">
        <v>15691</v>
      </c>
      <c r="D78" s="220">
        <f>E78/C78</f>
        <v>6.9251163087120009</v>
      </c>
      <c r="E78" s="264">
        <v>108662</v>
      </c>
      <c r="F78" s="205"/>
      <c r="G78" s="206"/>
    </row>
    <row r="79" spans="1:7" s="6" customFormat="1" x14ac:dyDescent="0.25">
      <c r="A79" s="221" t="s">
        <v>119</v>
      </c>
      <c r="B79" s="222">
        <v>300269251</v>
      </c>
      <c r="C79" s="229">
        <v>17993</v>
      </c>
      <c r="D79" s="220">
        <f>E79/C79</f>
        <v>6.9251375534930251</v>
      </c>
      <c r="E79" s="264">
        <v>124604</v>
      </c>
      <c r="F79" s="205"/>
      <c r="G79" s="206"/>
    </row>
    <row r="80" spans="1:7" s="6" customFormat="1" x14ac:dyDescent="0.25">
      <c r="A80" s="128" t="s">
        <v>135</v>
      </c>
      <c r="B80" s="222">
        <v>300269705</v>
      </c>
      <c r="C80" s="229">
        <v>15698</v>
      </c>
      <c r="D80" s="220">
        <f>E80/C80</f>
        <v>6.9250859982163329</v>
      </c>
      <c r="E80" s="264">
        <v>108710</v>
      </c>
      <c r="F80" s="205"/>
      <c r="G80" s="206"/>
    </row>
    <row r="81" spans="1:7" s="6" customFormat="1" ht="18.75" thickBot="1" x14ac:dyDescent="0.3">
      <c r="A81" s="128" t="s">
        <v>136</v>
      </c>
      <c r="B81" s="222">
        <v>300269834</v>
      </c>
      <c r="C81" s="229">
        <v>22503</v>
      </c>
      <c r="D81" s="220">
        <f t="shared" si="15"/>
        <v>6.9251210949651156</v>
      </c>
      <c r="E81" s="264">
        <v>155836</v>
      </c>
      <c r="F81" s="205"/>
      <c r="G81" s="206"/>
    </row>
    <row r="82" spans="1:7" s="6" customFormat="1" ht="18.75" thickBot="1" x14ac:dyDescent="0.3">
      <c r="A82" s="286" t="s">
        <v>22</v>
      </c>
      <c r="B82" s="287"/>
      <c r="C82" s="223">
        <f>SUM(C76:C81)</f>
        <v>97378</v>
      </c>
      <c r="D82" s="223"/>
      <c r="E82" s="223">
        <f>SUM(E76:E81)</f>
        <v>674354</v>
      </c>
      <c r="F82" s="207">
        <f>C82/C128</f>
        <v>7.042602909237658E-2</v>
      </c>
      <c r="G82" s="208">
        <f>E82/E128</f>
        <v>7.1715246429300078E-2</v>
      </c>
    </row>
    <row r="83" spans="1:7" s="6" customFormat="1" ht="18.75" thickBot="1" x14ac:dyDescent="0.3">
      <c r="A83" s="283" t="s">
        <v>35</v>
      </c>
      <c r="B83" s="284"/>
      <c r="C83" s="284"/>
      <c r="D83" s="284"/>
      <c r="E83" s="284"/>
      <c r="F83" s="188"/>
      <c r="G83" s="204"/>
    </row>
    <row r="84" spans="1:7" s="6" customFormat="1" x14ac:dyDescent="0.25">
      <c r="A84" s="128" t="s">
        <v>151</v>
      </c>
      <c r="B84" s="222">
        <v>300270526</v>
      </c>
      <c r="C84" s="229">
        <v>17953</v>
      </c>
      <c r="D84" s="220">
        <f t="shared" ref="D84:D91" si="16">E84/C84</f>
        <v>6.742104383668468</v>
      </c>
      <c r="E84" s="261">
        <v>121041</v>
      </c>
      <c r="F84" s="189"/>
      <c r="G84" s="200"/>
    </row>
    <row r="85" spans="1:7" s="6" customFormat="1" x14ac:dyDescent="0.25">
      <c r="A85" s="128" t="s">
        <v>152</v>
      </c>
      <c r="B85" s="222">
        <v>300270527</v>
      </c>
      <c r="C85" s="229">
        <v>4497</v>
      </c>
      <c r="D85" s="220">
        <f t="shared" si="16"/>
        <v>6.7420502557260393</v>
      </c>
      <c r="E85" s="261">
        <v>30319</v>
      </c>
      <c r="F85" s="189"/>
      <c r="G85" s="200"/>
    </row>
    <row r="86" spans="1:7" s="6" customFormat="1" x14ac:dyDescent="0.25">
      <c r="A86" s="128" t="s">
        <v>153</v>
      </c>
      <c r="B86" s="222">
        <v>300271014</v>
      </c>
      <c r="C86" s="229">
        <v>16993</v>
      </c>
      <c r="D86" s="220">
        <f t="shared" si="16"/>
        <v>6.742129111987289</v>
      </c>
      <c r="E86" s="261">
        <v>114569</v>
      </c>
      <c r="F86" s="189"/>
      <c r="G86" s="200"/>
    </row>
    <row r="87" spans="1:7" s="6" customFormat="1" x14ac:dyDescent="0.25">
      <c r="A87" s="21" t="s">
        <v>154</v>
      </c>
      <c r="B87" s="245">
        <v>300271171</v>
      </c>
      <c r="C87" s="226">
        <v>11995</v>
      </c>
      <c r="D87" s="220">
        <f t="shared" si="16"/>
        <v>6.7421425593997499</v>
      </c>
      <c r="E87" s="261">
        <v>80872</v>
      </c>
      <c r="F87" s="189"/>
      <c r="G87" s="200"/>
    </row>
    <row r="88" spans="1:7" s="6" customFormat="1" x14ac:dyDescent="0.25">
      <c r="A88" s="46" t="s">
        <v>154</v>
      </c>
      <c r="B88" s="258">
        <v>300271125</v>
      </c>
      <c r="C88" s="228">
        <v>5996</v>
      </c>
      <c r="D88" s="220">
        <f t="shared" si="16"/>
        <v>6.7421614409606407</v>
      </c>
      <c r="E88" s="262">
        <v>40426</v>
      </c>
      <c r="F88" s="189"/>
      <c r="G88" s="200"/>
    </row>
    <row r="89" spans="1:7" s="6" customFormat="1" x14ac:dyDescent="0.25">
      <c r="A89" s="46" t="s">
        <v>155</v>
      </c>
      <c r="B89" s="258">
        <v>300271786</v>
      </c>
      <c r="C89" s="228">
        <v>14995</v>
      </c>
      <c r="D89" s="220">
        <f t="shared" si="16"/>
        <v>6.7421140380126712</v>
      </c>
      <c r="E89" s="262">
        <v>101098</v>
      </c>
      <c r="F89" s="189"/>
      <c r="G89" s="200"/>
    </row>
    <row r="90" spans="1:7" s="6" customFormat="1" x14ac:dyDescent="0.25">
      <c r="A90" s="46" t="s">
        <v>156</v>
      </c>
      <c r="B90" s="258">
        <v>300271787</v>
      </c>
      <c r="C90" s="228">
        <v>87</v>
      </c>
      <c r="D90" s="220">
        <f t="shared" si="16"/>
        <v>6.7471264367816088</v>
      </c>
      <c r="E90" s="262">
        <v>587</v>
      </c>
      <c r="F90" s="189"/>
      <c r="G90" s="200"/>
    </row>
    <row r="91" spans="1:7" s="6" customFormat="1" ht="18.75" thickBot="1" x14ac:dyDescent="0.3">
      <c r="A91" s="46" t="s">
        <v>157</v>
      </c>
      <c r="B91" s="259">
        <v>300271788</v>
      </c>
      <c r="C91" s="231">
        <v>15996</v>
      </c>
      <c r="D91" s="220">
        <f t="shared" si="16"/>
        <v>6.7421230307576892</v>
      </c>
      <c r="E91" s="260">
        <v>107847</v>
      </c>
      <c r="F91" s="201"/>
      <c r="G91" s="191"/>
    </row>
    <row r="92" spans="1:7" s="6" customFormat="1" ht="18.75" thickBot="1" x14ac:dyDescent="0.3">
      <c r="A92" s="286" t="s">
        <v>23</v>
      </c>
      <c r="B92" s="287"/>
      <c r="C92" s="223">
        <f>SUM(C84:C91)</f>
        <v>88512</v>
      </c>
      <c r="D92" s="223"/>
      <c r="E92" s="241">
        <f>SUM(E84:E91)</f>
        <v>596759</v>
      </c>
      <c r="F92" s="198">
        <f>C92/C128</f>
        <v>6.4013932171788648E-2</v>
      </c>
      <c r="G92" s="199">
        <f>E92/E128</f>
        <v>6.3463282999585799E-2</v>
      </c>
    </row>
    <row r="93" spans="1:7" s="6" customFormat="1" ht="18.75" thickBot="1" x14ac:dyDescent="0.3">
      <c r="A93" s="283" t="s">
        <v>36</v>
      </c>
      <c r="B93" s="284"/>
      <c r="C93" s="284"/>
      <c r="D93" s="284"/>
      <c r="E93" s="285"/>
      <c r="F93" s="188"/>
      <c r="G93" s="204"/>
    </row>
    <row r="94" spans="1:7" s="6" customFormat="1" ht="18.75" thickBot="1" x14ac:dyDescent="0.3">
      <c r="A94" s="18" t="s">
        <v>162</v>
      </c>
      <c r="B94" s="244">
        <v>300272374</v>
      </c>
      <c r="C94" s="227">
        <v>15003</v>
      </c>
      <c r="D94" s="220">
        <f t="shared" ref="D94:D99" si="17">E94/C94</f>
        <v>6.5897487169232818</v>
      </c>
      <c r="E94" s="268">
        <v>98866</v>
      </c>
      <c r="F94" s="189"/>
      <c r="G94" s="200"/>
    </row>
    <row r="95" spans="1:7" s="6" customFormat="1" x14ac:dyDescent="0.25">
      <c r="A95" s="18" t="s">
        <v>161</v>
      </c>
      <c r="B95" s="244">
        <v>300272637</v>
      </c>
      <c r="C95" s="227">
        <v>18000</v>
      </c>
      <c r="D95" s="220">
        <f t="shared" si="17"/>
        <v>6.589777777777778</v>
      </c>
      <c r="E95" s="268">
        <v>118616</v>
      </c>
      <c r="F95" s="189"/>
      <c r="G95" s="200"/>
    </row>
    <row r="96" spans="1:7" s="6" customFormat="1" x14ac:dyDescent="0.25">
      <c r="A96" s="21" t="s">
        <v>160</v>
      </c>
      <c r="B96" s="245">
        <v>300272942</v>
      </c>
      <c r="C96" s="226">
        <v>995</v>
      </c>
      <c r="D96" s="220">
        <f t="shared" si="17"/>
        <v>6.5899497487437184</v>
      </c>
      <c r="E96" s="264">
        <v>6557</v>
      </c>
      <c r="F96" s="189"/>
      <c r="G96" s="200"/>
    </row>
    <row r="97" spans="1:7" s="6" customFormat="1" x14ac:dyDescent="0.25">
      <c r="A97" s="21" t="s">
        <v>158</v>
      </c>
      <c r="B97" s="245">
        <v>300273276</v>
      </c>
      <c r="C97" s="226">
        <v>19994</v>
      </c>
      <c r="D97" s="220">
        <f t="shared" si="17"/>
        <v>6.5897769330799241</v>
      </c>
      <c r="E97" s="264">
        <v>131756</v>
      </c>
      <c r="F97" s="189"/>
      <c r="G97" s="200"/>
    </row>
    <row r="98" spans="1:7" s="6" customFormat="1" x14ac:dyDescent="0.25">
      <c r="A98" s="21" t="s">
        <v>159</v>
      </c>
      <c r="B98" s="245">
        <v>300273454</v>
      </c>
      <c r="C98" s="226">
        <v>15494</v>
      </c>
      <c r="D98" s="220">
        <f t="shared" si="17"/>
        <v>6.5897766877500965</v>
      </c>
      <c r="E98" s="264">
        <v>102102</v>
      </c>
      <c r="F98" s="189"/>
      <c r="G98" s="200"/>
    </row>
    <row r="99" spans="1:7" s="6" customFormat="1" ht="18.75" thickBot="1" x14ac:dyDescent="0.3">
      <c r="A99" s="21" t="s">
        <v>163</v>
      </c>
      <c r="B99" s="245">
        <v>300273799</v>
      </c>
      <c r="C99" s="226">
        <v>16998</v>
      </c>
      <c r="D99" s="220">
        <f t="shared" si="17"/>
        <v>6.5897752676785508</v>
      </c>
      <c r="E99" s="264">
        <v>112013</v>
      </c>
      <c r="F99" s="201"/>
      <c r="G99" s="191"/>
    </row>
    <row r="100" spans="1:7" s="6" customFormat="1" ht="18.75" thickBot="1" x14ac:dyDescent="0.3">
      <c r="A100" s="286" t="s">
        <v>24</v>
      </c>
      <c r="B100" s="287"/>
      <c r="C100" s="223">
        <f>SUM(C94:C99)</f>
        <v>86484</v>
      </c>
      <c r="D100" s="223"/>
      <c r="E100" s="223">
        <f>SUM(E94:E99)</f>
        <v>569910</v>
      </c>
      <c r="F100" s="209">
        <f>C100/C128</f>
        <v>6.2547235515466496E-2</v>
      </c>
      <c r="G100" s="193">
        <f>E100/E128</f>
        <v>6.0607983481261188E-2</v>
      </c>
    </row>
    <row r="101" spans="1:7" s="6" customFormat="1" ht="18.75" thickBot="1" x14ac:dyDescent="0.3">
      <c r="A101" s="283" t="s">
        <v>37</v>
      </c>
      <c r="B101" s="284"/>
      <c r="C101" s="284"/>
      <c r="D101" s="284"/>
      <c r="E101" s="285"/>
      <c r="F101" s="210"/>
      <c r="G101" s="211"/>
    </row>
    <row r="102" spans="1:7" s="6" customFormat="1" ht="18.75" thickBot="1" x14ac:dyDescent="0.3">
      <c r="A102" s="18" t="s">
        <v>164</v>
      </c>
      <c r="B102" s="244">
        <v>300274126</v>
      </c>
      <c r="C102" s="227">
        <v>16993</v>
      </c>
      <c r="D102" s="220">
        <f t="shared" ref="D102:D106" si="18">E102/C102</f>
        <v>6.4866121344082854</v>
      </c>
      <c r="E102" s="268">
        <v>110227</v>
      </c>
      <c r="F102" s="189"/>
      <c r="G102" s="200"/>
    </row>
    <row r="103" spans="1:7" s="6" customFormat="1" x14ac:dyDescent="0.25">
      <c r="A103" s="18" t="s">
        <v>165</v>
      </c>
      <c r="B103" s="245">
        <v>300274712</v>
      </c>
      <c r="C103" s="226">
        <v>3497</v>
      </c>
      <c r="D103" s="220">
        <f t="shared" si="18"/>
        <v>6.4867028881898774</v>
      </c>
      <c r="E103" s="264">
        <v>22684</v>
      </c>
      <c r="F103" s="189"/>
      <c r="G103" s="200"/>
    </row>
    <row r="104" spans="1:7" s="6" customFormat="1" x14ac:dyDescent="0.25">
      <c r="A104" s="128" t="s">
        <v>165</v>
      </c>
      <c r="B104" s="245">
        <v>300274785</v>
      </c>
      <c r="C104" s="226">
        <v>14490</v>
      </c>
      <c r="D104" s="220">
        <f t="shared" si="18"/>
        <v>6.4866114561766732</v>
      </c>
      <c r="E104" s="264">
        <v>93991</v>
      </c>
      <c r="F104" s="189"/>
      <c r="G104" s="200"/>
    </row>
    <row r="105" spans="1:7" s="6" customFormat="1" x14ac:dyDescent="0.25">
      <c r="A105" s="128" t="s">
        <v>166</v>
      </c>
      <c r="B105" s="245">
        <v>300274991</v>
      </c>
      <c r="C105" s="226">
        <v>17993</v>
      </c>
      <c r="D105" s="220">
        <f t="shared" si="18"/>
        <v>6.4866336908797866</v>
      </c>
      <c r="E105" s="264">
        <v>116714</v>
      </c>
      <c r="F105" s="189"/>
      <c r="G105" s="200"/>
    </row>
    <row r="106" spans="1:7" s="6" customFormat="1" ht="18.75" thickBot="1" x14ac:dyDescent="0.3">
      <c r="A106" s="128" t="s">
        <v>167</v>
      </c>
      <c r="B106" s="245">
        <v>300275177</v>
      </c>
      <c r="C106" s="226">
        <v>18003</v>
      </c>
      <c r="D106" s="220">
        <f t="shared" si="18"/>
        <v>6.486641115369661</v>
      </c>
      <c r="E106" s="264">
        <v>116779</v>
      </c>
      <c r="F106" s="189"/>
      <c r="G106" s="200"/>
    </row>
    <row r="107" spans="1:7" s="6" customFormat="1" ht="18.75" thickBot="1" x14ac:dyDescent="0.3">
      <c r="A107" s="286" t="s">
        <v>25</v>
      </c>
      <c r="B107" s="287"/>
      <c r="C107" s="223">
        <f>SUM(C102:C106)</f>
        <v>70976</v>
      </c>
      <c r="D107" s="223"/>
      <c r="E107" s="223">
        <f>SUM(E102:E106)</f>
        <v>460395</v>
      </c>
      <c r="F107" s="198">
        <f>C107/C128</f>
        <v>5.1331490078462487E-2</v>
      </c>
      <c r="G107" s="199">
        <f>E107/E128</f>
        <v>4.8961436989797061E-2</v>
      </c>
    </row>
    <row r="108" spans="1:7" s="6" customFormat="1" ht="18.75" thickBot="1" x14ac:dyDescent="0.3">
      <c r="A108" s="283" t="s">
        <v>38</v>
      </c>
      <c r="B108" s="284"/>
      <c r="C108" s="284"/>
      <c r="D108" s="284"/>
      <c r="E108" s="285"/>
      <c r="F108" s="188"/>
      <c r="G108" s="204"/>
    </row>
    <row r="109" spans="1:7" s="6" customFormat="1" x14ac:dyDescent="0.25">
      <c r="A109" s="18" t="s">
        <v>168</v>
      </c>
      <c r="B109" s="244">
        <v>300275839</v>
      </c>
      <c r="C109" s="227">
        <v>14492</v>
      </c>
      <c r="D109" s="220">
        <f t="shared" ref="D109:D113" si="19">E109/C109</f>
        <v>6.4833011316588465</v>
      </c>
      <c r="E109" s="268">
        <v>93956</v>
      </c>
      <c r="F109" s="189"/>
      <c r="G109" s="200"/>
    </row>
    <row r="110" spans="1:7" s="6" customFormat="1" x14ac:dyDescent="0.25">
      <c r="A110" s="21" t="s">
        <v>168</v>
      </c>
      <c r="B110" s="222">
        <v>300275840</v>
      </c>
      <c r="C110" s="229">
        <v>3499</v>
      </c>
      <c r="D110" s="220">
        <f t="shared" si="19"/>
        <v>6.4832809374106883</v>
      </c>
      <c r="E110" s="269">
        <v>22685</v>
      </c>
      <c r="F110" s="189"/>
      <c r="G110" s="200"/>
    </row>
    <row r="111" spans="1:7" s="6" customFormat="1" x14ac:dyDescent="0.25">
      <c r="A111" s="21" t="s">
        <v>169</v>
      </c>
      <c r="B111" s="222">
        <v>300275841</v>
      </c>
      <c r="C111" s="229">
        <v>16997</v>
      </c>
      <c r="D111" s="220">
        <f t="shared" si="19"/>
        <v>6.4833205859857621</v>
      </c>
      <c r="E111" s="269">
        <v>110197</v>
      </c>
      <c r="F111" s="189"/>
      <c r="G111" s="200"/>
    </row>
    <row r="112" spans="1:7" s="6" customFormat="1" x14ac:dyDescent="0.25">
      <c r="A112" s="21" t="s">
        <v>170</v>
      </c>
      <c r="B112" s="222">
        <v>300276625</v>
      </c>
      <c r="C112" s="229">
        <v>2629</v>
      </c>
      <c r="D112" s="220">
        <f t="shared" si="19"/>
        <v>6.483453784709015</v>
      </c>
      <c r="E112" s="269">
        <v>17045</v>
      </c>
      <c r="F112" s="189"/>
      <c r="G112" s="200"/>
    </row>
    <row r="113" spans="1:7" s="6" customFormat="1" ht="18.75" thickBot="1" x14ac:dyDescent="0.3">
      <c r="A113" s="21" t="s">
        <v>171</v>
      </c>
      <c r="B113" s="222">
        <v>300276626</v>
      </c>
      <c r="C113" s="229">
        <v>14497</v>
      </c>
      <c r="D113" s="220">
        <f t="shared" si="19"/>
        <v>6.4833413809753742</v>
      </c>
      <c r="E113" s="269">
        <v>93989</v>
      </c>
      <c r="F113" s="189"/>
      <c r="G113" s="200"/>
    </row>
    <row r="114" spans="1:7" s="6" customFormat="1" ht="18.75" thickBot="1" x14ac:dyDescent="0.3">
      <c r="A114" s="286" t="s">
        <v>26</v>
      </c>
      <c r="B114" s="287"/>
      <c r="C114" s="223">
        <f>SUM(C109:C113)</f>
        <v>52114</v>
      </c>
      <c r="D114" s="223">
        <f>SUM(D109:D113)</f>
        <v>32.416697820739685</v>
      </c>
      <c r="E114" s="223">
        <f>SUM(E109:E113)</f>
        <v>337872</v>
      </c>
      <c r="F114" s="198">
        <f>C114/C128</f>
        <v>3.7690054017541053E-2</v>
      </c>
      <c r="G114" s="199">
        <f>E114/E128</f>
        <v>3.5931534092717585E-2</v>
      </c>
    </row>
    <row r="115" spans="1:7" s="6" customFormat="1" ht="18.75" thickBot="1" x14ac:dyDescent="0.3">
      <c r="A115" s="283" t="s">
        <v>39</v>
      </c>
      <c r="B115" s="284"/>
      <c r="C115" s="284"/>
      <c r="D115" s="284"/>
      <c r="E115" s="285"/>
      <c r="F115" s="188"/>
      <c r="G115" s="204"/>
    </row>
    <row r="116" spans="1:7" s="6" customFormat="1" x14ac:dyDescent="0.25">
      <c r="A116" s="18" t="s">
        <v>176</v>
      </c>
      <c r="B116" s="244">
        <v>300277341</v>
      </c>
      <c r="C116" s="227">
        <v>17993</v>
      </c>
      <c r="D116" s="220">
        <f>E116/C116</f>
        <v>6.5554382259767685</v>
      </c>
      <c r="E116" s="268">
        <v>117952</v>
      </c>
      <c r="F116" s="189"/>
      <c r="G116" s="200"/>
    </row>
    <row r="117" spans="1:7" s="6" customFormat="1" x14ac:dyDescent="0.25">
      <c r="A117" s="21" t="s">
        <v>175</v>
      </c>
      <c r="B117" s="245">
        <v>300277432</v>
      </c>
      <c r="C117" s="226">
        <v>2002</v>
      </c>
      <c r="D117" s="220">
        <f>E117/C117</f>
        <v>6.5554445554445557</v>
      </c>
      <c r="E117" s="264">
        <v>13124</v>
      </c>
      <c r="F117" s="189"/>
      <c r="G117" s="200"/>
    </row>
    <row r="118" spans="1:7" s="6" customFormat="1" x14ac:dyDescent="0.25">
      <c r="A118" s="128" t="s">
        <v>174</v>
      </c>
      <c r="B118" s="222">
        <v>300277503</v>
      </c>
      <c r="C118" s="229">
        <v>15995</v>
      </c>
      <c r="D118" s="267">
        <f t="shared" ref="D118" si="20">E118/C118</f>
        <v>6.5554235698655834</v>
      </c>
      <c r="E118" s="269">
        <v>104854</v>
      </c>
      <c r="F118" s="189"/>
      <c r="G118" s="200"/>
    </row>
    <row r="119" spans="1:7" s="6" customFormat="1" x14ac:dyDescent="0.25">
      <c r="A119" s="128" t="s">
        <v>174</v>
      </c>
      <c r="B119" s="222">
        <v>300277504</v>
      </c>
      <c r="C119" s="229">
        <v>2001</v>
      </c>
      <c r="D119" s="220">
        <f t="shared" ref="D119:D126" si="21">E119/C119</f>
        <v>6.5552223888055972</v>
      </c>
      <c r="E119" s="269">
        <v>13117</v>
      </c>
      <c r="F119" s="189"/>
      <c r="G119" s="200"/>
    </row>
    <row r="120" spans="1:7" s="6" customFormat="1" x14ac:dyDescent="0.25">
      <c r="A120" s="21" t="s">
        <v>173</v>
      </c>
      <c r="B120" s="245">
        <v>300277727</v>
      </c>
      <c r="C120" s="226">
        <v>14000</v>
      </c>
      <c r="D120" s="220">
        <f t="shared" si="21"/>
        <v>6.5554285714285712</v>
      </c>
      <c r="E120" s="264">
        <v>91776</v>
      </c>
      <c r="F120" s="189"/>
      <c r="G120" s="200"/>
    </row>
    <row r="121" spans="1:7" s="6" customFormat="1" x14ac:dyDescent="0.25">
      <c r="A121" s="21" t="s">
        <v>172</v>
      </c>
      <c r="B121" s="245">
        <v>300278031</v>
      </c>
      <c r="C121" s="226">
        <v>4501</v>
      </c>
      <c r="D121" s="220">
        <f t="shared" si="21"/>
        <v>6.5554321261941793</v>
      </c>
      <c r="E121" s="264">
        <v>29506</v>
      </c>
      <c r="F121" s="189"/>
      <c r="G121" s="200"/>
    </row>
    <row r="122" spans="1:7" s="6" customFormat="1" x14ac:dyDescent="0.25">
      <c r="A122" s="21" t="s">
        <v>172</v>
      </c>
      <c r="B122" s="245">
        <v>300278030</v>
      </c>
      <c r="C122" s="226">
        <v>13499</v>
      </c>
      <c r="D122" s="220">
        <f t="shared" si="21"/>
        <v>6.5554485517445737</v>
      </c>
      <c r="E122" s="264">
        <v>88492</v>
      </c>
      <c r="F122" s="189"/>
      <c r="G122" s="200"/>
    </row>
    <row r="123" spans="1:7" s="6" customFormat="1" x14ac:dyDescent="0.25">
      <c r="A123" s="21" t="s">
        <v>177</v>
      </c>
      <c r="B123" s="245">
        <v>300278350</v>
      </c>
      <c r="C123" s="226">
        <v>17998</v>
      </c>
      <c r="D123" s="220">
        <f t="shared" si="21"/>
        <v>6.5554506056228474</v>
      </c>
      <c r="E123" s="263">
        <v>117985</v>
      </c>
      <c r="F123" s="189"/>
      <c r="G123" s="200"/>
    </row>
    <row r="124" spans="1:7" s="6" customFormat="1" x14ac:dyDescent="0.25">
      <c r="A124" s="21" t="s">
        <v>178</v>
      </c>
      <c r="B124" s="245">
        <v>300278560</v>
      </c>
      <c r="C124" s="226">
        <v>16001</v>
      </c>
      <c r="D124" s="220">
        <f t="shared" si="21"/>
        <v>6.5554027873257921</v>
      </c>
      <c r="E124" s="263">
        <v>104893</v>
      </c>
      <c r="F124" s="189"/>
      <c r="G124" s="200"/>
    </row>
    <row r="125" spans="1:7" s="6" customFormat="1" x14ac:dyDescent="0.25">
      <c r="A125" s="21" t="s">
        <v>179</v>
      </c>
      <c r="B125" s="245">
        <v>300278695</v>
      </c>
      <c r="C125" s="226">
        <v>17996</v>
      </c>
      <c r="D125" s="220">
        <f t="shared" si="21"/>
        <v>6.5554567681707043</v>
      </c>
      <c r="E125" s="137">
        <v>117972</v>
      </c>
      <c r="F125" s="189"/>
      <c r="G125" s="200"/>
    </row>
    <row r="126" spans="1:7" s="6" customFormat="1" ht="18.75" thickBot="1" x14ac:dyDescent="0.3">
      <c r="A126" s="21" t="s">
        <v>180</v>
      </c>
      <c r="B126" s="245">
        <v>300278783</v>
      </c>
      <c r="C126" s="226">
        <v>18015</v>
      </c>
      <c r="D126" s="220">
        <f t="shared" si="21"/>
        <v>6.5554260338606714</v>
      </c>
      <c r="E126" s="137">
        <v>118096</v>
      </c>
      <c r="F126" s="201"/>
      <c r="G126" s="191"/>
    </row>
    <row r="127" spans="1:7" s="6" customFormat="1" ht="18.75" thickBot="1" x14ac:dyDescent="0.3">
      <c r="A127" s="286" t="s">
        <v>27</v>
      </c>
      <c r="B127" s="287"/>
      <c r="C127" s="223">
        <f>SUM(C116:C126)</f>
        <v>140001</v>
      </c>
      <c r="D127" s="223"/>
      <c r="E127" s="223">
        <f>SUM(E116:E126)</f>
        <v>917767</v>
      </c>
      <c r="F127" s="198">
        <f>C127/C128</f>
        <v>0.10125197168725804</v>
      </c>
      <c r="G127" s="199">
        <f>E127/E128</f>
        <v>9.7601388246647075E-2</v>
      </c>
    </row>
    <row r="128" spans="1:7" s="6" customFormat="1" ht="24" customHeight="1" thickBot="1" x14ac:dyDescent="0.3">
      <c r="A128" s="49" t="s">
        <v>9</v>
      </c>
      <c r="B128" s="239"/>
      <c r="C128" s="224">
        <f>C12+C26+C41+C49+C61+C74+C82+C92+C100+C107+C114+C127</f>
        <v>1382699</v>
      </c>
      <c r="D128" s="224"/>
      <c r="E128" s="242">
        <f>E12+E26+E41+E49+E61+E74+E82+E92+E100+E107+E114+E127</f>
        <v>9403216.6600000001</v>
      </c>
      <c r="F128" s="202">
        <f>SUM(F4:F127)</f>
        <v>1</v>
      </c>
      <c r="G128" s="203">
        <f>SUM(G4:G127)</f>
        <v>1</v>
      </c>
    </row>
    <row r="129" spans="1:5" ht="18" customHeight="1" x14ac:dyDescent="0.2">
      <c r="A129" s="306" t="s">
        <v>114</v>
      </c>
      <c r="B129" s="307"/>
      <c r="C129" s="310">
        <f>C128-'2023'!C122</f>
        <v>-85049</v>
      </c>
      <c r="D129" s="324"/>
      <c r="E129" s="312">
        <f>E128-'2023'!E122</f>
        <v>-102512.90000000037</v>
      </c>
    </row>
    <row r="130" spans="1:5" ht="15" thickBot="1" x14ac:dyDescent="0.25">
      <c r="A130" s="308"/>
      <c r="B130" s="309"/>
      <c r="C130" s="311"/>
      <c r="D130" s="325"/>
      <c r="E130" s="313"/>
    </row>
  </sheetData>
  <mergeCells count="34">
    <mergeCell ref="G1:G2"/>
    <mergeCell ref="A1:B1"/>
    <mergeCell ref="C1:C2"/>
    <mergeCell ref="D1:D2"/>
    <mergeCell ref="E1:E2"/>
    <mergeCell ref="F1:F2"/>
    <mergeCell ref="A115:E115"/>
    <mergeCell ref="A74:B74"/>
    <mergeCell ref="A3:E3"/>
    <mergeCell ref="A12:B12"/>
    <mergeCell ref="A13:E13"/>
    <mergeCell ref="A26:B26"/>
    <mergeCell ref="A27:E27"/>
    <mergeCell ref="A41:B41"/>
    <mergeCell ref="A42:E42"/>
    <mergeCell ref="A49:B49"/>
    <mergeCell ref="A50:E50"/>
    <mergeCell ref="A61:B61"/>
    <mergeCell ref="A62:E62"/>
    <mergeCell ref="A100:B100"/>
    <mergeCell ref="A101:E101"/>
    <mergeCell ref="A107:B107"/>
    <mergeCell ref="A108:E108"/>
    <mergeCell ref="A114:B114"/>
    <mergeCell ref="A75:E75"/>
    <mergeCell ref="A82:B82"/>
    <mergeCell ref="A83:E83"/>
    <mergeCell ref="A92:B92"/>
    <mergeCell ref="A93:E93"/>
    <mergeCell ref="A129:B130"/>
    <mergeCell ref="E129:E130"/>
    <mergeCell ref="C129:C130"/>
    <mergeCell ref="D129:D130"/>
    <mergeCell ref="A127:B12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fitToWidth="0" fitToHeight="0" orientation="portrait" r:id="rId1"/>
  <headerFooter>
    <oddHeader>&amp;L&amp;D&amp;C&amp;"-,מודגש"&amp;14&amp;U&amp;KFF0000צריכת סולר לשנת &amp;A&amp;R&amp;G</oddHeader>
    <oddFooter>&amp;Rערך: ארנון מלאכי - מהנדס ראשי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665DE-929F-436F-B3C3-8B33DC6F23C2}">
  <dimension ref="A1:G120"/>
  <sheetViews>
    <sheetView rightToLeft="1" zoomScale="80" zoomScaleNormal="80" workbookViewId="0">
      <pane ySplit="1" topLeftCell="A75" activePane="bottomLeft" state="frozen"/>
      <selection activeCell="C56" sqref="C56"/>
      <selection pane="bottomLeft" activeCell="A117" sqref="A117:A120"/>
    </sheetView>
  </sheetViews>
  <sheetFormatPr defaultRowHeight="18" x14ac:dyDescent="0.25"/>
  <cols>
    <col min="1" max="1" width="15.375" style="1" customWidth="1"/>
    <col min="2" max="2" width="13.625" style="240" bestFit="1" customWidth="1"/>
    <col min="3" max="3" width="17.125" style="232" customWidth="1"/>
    <col min="4" max="4" width="18.125" style="225" bestFit="1" customWidth="1"/>
    <col min="5" max="5" width="17.75" style="243" bestFit="1" customWidth="1"/>
    <col min="6" max="7" width="9" style="141"/>
  </cols>
  <sheetData>
    <row r="1" spans="1:7" s="9" customFormat="1" ht="33.75" customHeight="1" x14ac:dyDescent="0.2">
      <c r="A1" s="303" t="s">
        <v>0</v>
      </c>
      <c r="B1" s="304"/>
      <c r="C1" s="297" t="s">
        <v>40</v>
      </c>
      <c r="D1" s="299" t="s">
        <v>127</v>
      </c>
      <c r="E1" s="320" t="s">
        <v>122</v>
      </c>
      <c r="F1" s="327" t="s">
        <v>10</v>
      </c>
      <c r="G1" s="314" t="s">
        <v>11</v>
      </c>
    </row>
    <row r="2" spans="1:7" s="9" customFormat="1" ht="18.75" thickBot="1" x14ac:dyDescent="0.25">
      <c r="A2" s="115" t="s">
        <v>41</v>
      </c>
      <c r="B2" s="116" t="s">
        <v>42</v>
      </c>
      <c r="C2" s="298"/>
      <c r="D2" s="300"/>
      <c r="E2" s="321"/>
      <c r="F2" s="328"/>
      <c r="G2" s="326"/>
    </row>
    <row r="3" spans="1:7" s="6" customFormat="1" x14ac:dyDescent="0.25">
      <c r="A3" s="288" t="s">
        <v>29</v>
      </c>
      <c r="B3" s="289"/>
      <c r="C3" s="289"/>
      <c r="D3" s="289"/>
      <c r="E3" s="289"/>
      <c r="F3" s="188"/>
      <c r="G3" s="204"/>
    </row>
    <row r="4" spans="1:7" s="6" customFormat="1" x14ac:dyDescent="0.25">
      <c r="A4" s="117" t="s">
        <v>181</v>
      </c>
      <c r="B4" s="250">
        <v>300279233</v>
      </c>
      <c r="C4" s="251">
        <v>14501</v>
      </c>
      <c r="D4" s="220">
        <f>E4/C4</f>
        <v>6.8340804082477069</v>
      </c>
      <c r="E4" s="272">
        <v>99101</v>
      </c>
      <c r="F4" s="247"/>
      <c r="G4" s="200"/>
    </row>
    <row r="5" spans="1:7" s="6" customFormat="1" x14ac:dyDescent="0.25">
      <c r="A5" s="117" t="s">
        <v>183</v>
      </c>
      <c r="B5" s="250">
        <v>300279476</v>
      </c>
      <c r="C5" s="251">
        <v>17999</v>
      </c>
      <c r="D5" s="220">
        <f>E5/C5</f>
        <v>6.7093727429301628</v>
      </c>
      <c r="E5" s="272">
        <v>120762</v>
      </c>
      <c r="F5" s="247"/>
      <c r="G5" s="200"/>
    </row>
    <row r="6" spans="1:7" s="6" customFormat="1" x14ac:dyDescent="0.25">
      <c r="A6" s="117" t="s">
        <v>182</v>
      </c>
      <c r="B6" s="250">
        <v>300279607</v>
      </c>
      <c r="C6" s="251">
        <v>12498</v>
      </c>
      <c r="D6" s="220">
        <f>E6/C6</f>
        <v>6.7093935029604737</v>
      </c>
      <c r="E6" s="272">
        <v>83854</v>
      </c>
      <c r="F6" s="247"/>
      <c r="G6" s="200"/>
    </row>
    <row r="7" spans="1:7" s="6" customFormat="1" x14ac:dyDescent="0.25">
      <c r="A7" s="117" t="s">
        <v>182</v>
      </c>
      <c r="B7" s="250">
        <v>300279477</v>
      </c>
      <c r="C7" s="251">
        <v>5502</v>
      </c>
      <c r="D7" s="220">
        <f>E7/C7</f>
        <v>6.7093784078516903</v>
      </c>
      <c r="E7" s="272">
        <v>36915</v>
      </c>
      <c r="F7" s="247"/>
      <c r="G7" s="200"/>
    </row>
    <row r="8" spans="1:7" s="6" customFormat="1" x14ac:dyDescent="0.25">
      <c r="A8" s="117" t="s">
        <v>184</v>
      </c>
      <c r="B8" s="233">
        <v>300279903</v>
      </c>
      <c r="C8" s="226">
        <v>19396</v>
      </c>
      <c r="D8" s="220">
        <f t="shared" ref="D8:D12" si="0">E8/C8</f>
        <v>6.7093730666116729</v>
      </c>
      <c r="E8" s="272">
        <v>130135</v>
      </c>
      <c r="F8" s="247"/>
      <c r="G8" s="200"/>
    </row>
    <row r="9" spans="1:7" s="6" customFormat="1" x14ac:dyDescent="0.25">
      <c r="A9" s="117" t="s">
        <v>185</v>
      </c>
      <c r="B9" s="233">
        <v>300279994</v>
      </c>
      <c r="C9" s="226">
        <v>15698</v>
      </c>
      <c r="D9" s="220">
        <f t="shared" si="0"/>
        <v>6.7093897311759463</v>
      </c>
      <c r="E9" s="272">
        <v>105324</v>
      </c>
      <c r="F9" s="247"/>
      <c r="G9" s="200"/>
    </row>
    <row r="10" spans="1:7" s="6" customFormat="1" x14ac:dyDescent="0.25">
      <c r="A10" s="117" t="s">
        <v>186</v>
      </c>
      <c r="B10" s="233">
        <v>300280373</v>
      </c>
      <c r="C10" s="226">
        <v>17993</v>
      </c>
      <c r="D10" s="220">
        <f t="shared" si="0"/>
        <v>6.7093869838270441</v>
      </c>
      <c r="E10" s="272">
        <v>120722</v>
      </c>
      <c r="F10" s="247"/>
      <c r="G10" s="200"/>
    </row>
    <row r="11" spans="1:7" s="6" customFormat="1" x14ac:dyDescent="0.25">
      <c r="A11" s="117" t="s">
        <v>187</v>
      </c>
      <c r="B11" s="233">
        <v>300280658</v>
      </c>
      <c r="C11" s="226">
        <v>15497</v>
      </c>
      <c r="D11" s="220">
        <f t="shared" si="0"/>
        <v>6.709363102535975</v>
      </c>
      <c r="E11" s="272">
        <v>103975</v>
      </c>
      <c r="F11" s="247"/>
      <c r="G11" s="200"/>
    </row>
    <row r="12" spans="1:7" s="6" customFormat="1" ht="18.75" thickBot="1" x14ac:dyDescent="0.3">
      <c r="A12" s="168" t="s">
        <v>187</v>
      </c>
      <c r="B12" s="252">
        <v>300280659</v>
      </c>
      <c r="C12" s="253">
        <v>2498</v>
      </c>
      <c r="D12" s="254">
        <f t="shared" si="0"/>
        <v>6.7093674939951962</v>
      </c>
      <c r="E12" s="273">
        <v>16760</v>
      </c>
      <c r="F12" s="201"/>
      <c r="G12" s="191"/>
    </row>
    <row r="13" spans="1:7" s="6" customFormat="1" ht="18.75" thickBot="1" x14ac:dyDescent="0.3">
      <c r="A13" s="295" t="s">
        <v>16</v>
      </c>
      <c r="B13" s="296"/>
      <c r="C13" s="249">
        <f>SUM(C4:C12)</f>
        <v>121582</v>
      </c>
      <c r="D13" s="249"/>
      <c r="E13" s="255">
        <f>SUM(E4:E12)</f>
        <v>817548</v>
      </c>
      <c r="F13" s="189">
        <f>C13/C118</f>
        <v>0.10724363345120706</v>
      </c>
      <c r="G13" s="200">
        <f>E13/E118</f>
        <v>0.1020056311288684</v>
      </c>
    </row>
    <row r="14" spans="1:7" s="6" customFormat="1" x14ac:dyDescent="0.25">
      <c r="A14" s="291" t="s">
        <v>28</v>
      </c>
      <c r="B14" s="292"/>
      <c r="C14" s="292"/>
      <c r="D14" s="292"/>
      <c r="E14" s="293"/>
      <c r="F14" s="188"/>
      <c r="G14" s="204"/>
    </row>
    <row r="15" spans="1:7" s="6" customFormat="1" x14ac:dyDescent="0.25">
      <c r="A15" s="118" t="s">
        <v>188</v>
      </c>
      <c r="B15" s="233">
        <v>300281116</v>
      </c>
      <c r="C15" s="226">
        <v>17794</v>
      </c>
      <c r="D15" s="220">
        <f t="shared" ref="D15:D24" si="1">E15/C15</f>
        <v>6.7793638305046642</v>
      </c>
      <c r="E15" s="272">
        <v>120632</v>
      </c>
      <c r="F15" s="247"/>
      <c r="G15" s="200"/>
    </row>
    <row r="16" spans="1:7" s="6" customFormat="1" x14ac:dyDescent="0.25">
      <c r="A16" s="118" t="s">
        <v>189</v>
      </c>
      <c r="B16" s="233">
        <v>300281212</v>
      </c>
      <c r="C16" s="226">
        <v>17793</v>
      </c>
      <c r="D16" s="220">
        <f>E16/C16</f>
        <v>6.7793514303377735</v>
      </c>
      <c r="E16" s="272">
        <v>120625</v>
      </c>
      <c r="F16" s="247"/>
      <c r="G16" s="200"/>
    </row>
    <row r="17" spans="1:7" s="6" customFormat="1" x14ac:dyDescent="0.25">
      <c r="A17" s="118" t="s">
        <v>190</v>
      </c>
      <c r="B17" s="233">
        <v>300281431</v>
      </c>
      <c r="C17" s="226">
        <v>15500</v>
      </c>
      <c r="D17" s="220">
        <f t="shared" ref="D17:D23" si="2">E17/C17</f>
        <v>6.7793548387096774</v>
      </c>
      <c r="E17" s="272">
        <v>105080</v>
      </c>
      <c r="F17" s="247"/>
      <c r="G17" s="200"/>
    </row>
    <row r="18" spans="1:7" s="6" customFormat="1" x14ac:dyDescent="0.25">
      <c r="A18" s="118" t="s">
        <v>190</v>
      </c>
      <c r="B18" s="233">
        <v>300281432</v>
      </c>
      <c r="C18" s="226">
        <v>2502</v>
      </c>
      <c r="D18" s="220">
        <f t="shared" si="2"/>
        <v>6.7793764988009588</v>
      </c>
      <c r="E18" s="272">
        <v>16962</v>
      </c>
      <c r="F18" s="247"/>
      <c r="G18" s="200"/>
    </row>
    <row r="19" spans="1:7" s="6" customFormat="1" x14ac:dyDescent="0.25">
      <c r="A19" s="118" t="s">
        <v>192</v>
      </c>
      <c r="B19" s="233">
        <v>300281723</v>
      </c>
      <c r="C19" s="226">
        <v>15487</v>
      </c>
      <c r="D19" s="220">
        <f t="shared" si="2"/>
        <v>6.7793633369923159</v>
      </c>
      <c r="E19" s="272">
        <v>104992</v>
      </c>
      <c r="F19" s="247"/>
      <c r="G19" s="200"/>
    </row>
    <row r="20" spans="1:7" s="6" customFormat="1" x14ac:dyDescent="0.25">
      <c r="A20" s="118" t="s">
        <v>192</v>
      </c>
      <c r="B20" s="233">
        <v>300281791</v>
      </c>
      <c r="C20" s="226">
        <v>2495</v>
      </c>
      <c r="D20" s="220">
        <f t="shared" si="2"/>
        <v>6.779158316633267</v>
      </c>
      <c r="E20" s="272">
        <v>16914</v>
      </c>
      <c r="F20" s="247"/>
      <c r="G20" s="200"/>
    </row>
    <row r="21" spans="1:7" s="6" customFormat="1" x14ac:dyDescent="0.25">
      <c r="A21" s="118" t="s">
        <v>191</v>
      </c>
      <c r="B21" s="233">
        <v>300281792</v>
      </c>
      <c r="C21" s="226">
        <v>16993</v>
      </c>
      <c r="D21" s="220">
        <f t="shared" si="2"/>
        <v>6.7793208968398755</v>
      </c>
      <c r="E21" s="272">
        <v>115201</v>
      </c>
      <c r="F21" s="247"/>
      <c r="G21" s="200"/>
    </row>
    <row r="22" spans="1:7" s="6" customFormat="1" x14ac:dyDescent="0.25">
      <c r="A22" s="118" t="s">
        <v>193</v>
      </c>
      <c r="B22" s="233">
        <v>300282050</v>
      </c>
      <c r="C22" s="226">
        <v>14489</v>
      </c>
      <c r="D22" s="220">
        <f t="shared" si="2"/>
        <v>6.7793498516115678</v>
      </c>
      <c r="E22" s="272">
        <v>98226</v>
      </c>
      <c r="F22" s="247"/>
      <c r="G22" s="200"/>
    </row>
    <row r="23" spans="1:7" s="6" customFormat="1" x14ac:dyDescent="0.25">
      <c r="A23" s="118" t="s">
        <v>194</v>
      </c>
      <c r="B23" s="233">
        <v>300282325</v>
      </c>
      <c r="C23" s="226">
        <v>16796</v>
      </c>
      <c r="D23" s="220">
        <f t="shared" si="2"/>
        <v>6.7793522267206479</v>
      </c>
      <c r="E23" s="272">
        <v>113866</v>
      </c>
      <c r="F23" s="247"/>
      <c r="G23" s="200"/>
    </row>
    <row r="24" spans="1:7" s="6" customFormat="1" x14ac:dyDescent="0.25">
      <c r="A24" s="118" t="s">
        <v>197</v>
      </c>
      <c r="B24" s="233">
        <v>300282540</v>
      </c>
      <c r="C24" s="226">
        <v>15688</v>
      </c>
      <c r="D24" s="220">
        <f t="shared" si="1"/>
        <v>6.7793217746047931</v>
      </c>
      <c r="E24" s="272">
        <v>106354</v>
      </c>
      <c r="F24" s="247"/>
      <c r="G24" s="200"/>
    </row>
    <row r="25" spans="1:7" s="6" customFormat="1" ht="18.75" thickBot="1" x14ac:dyDescent="0.3">
      <c r="A25" s="118" t="s">
        <v>195</v>
      </c>
      <c r="B25" s="233">
        <v>300282541</v>
      </c>
      <c r="C25" s="226">
        <v>15701</v>
      </c>
      <c r="D25" s="220">
        <f t="shared" ref="D25" si="3">E25/C25</f>
        <v>6.7793771097382329</v>
      </c>
      <c r="E25" s="272">
        <v>106443</v>
      </c>
      <c r="F25" s="247"/>
      <c r="G25" s="200"/>
    </row>
    <row r="26" spans="1:7" s="6" customFormat="1" ht="18.75" thickBot="1" x14ac:dyDescent="0.3">
      <c r="A26" s="295" t="s">
        <v>17</v>
      </c>
      <c r="B26" s="296"/>
      <c r="C26" s="249">
        <f>SUM(C15:C25)</f>
        <v>151238</v>
      </c>
      <c r="D26" s="249"/>
      <c r="E26" s="249">
        <f>SUM(E15:E25)</f>
        <v>1025295</v>
      </c>
      <c r="F26" s="198">
        <f>C26/C118</f>
        <v>0.13340225227331065</v>
      </c>
      <c r="G26" s="199">
        <f>E26/E118</f>
        <v>0.12792626679812455</v>
      </c>
    </row>
    <row r="27" spans="1:7" s="6" customFormat="1" ht="18.75" thickBot="1" x14ac:dyDescent="0.3">
      <c r="A27" s="283" t="s">
        <v>30</v>
      </c>
      <c r="B27" s="284"/>
      <c r="C27" s="284"/>
      <c r="D27" s="284"/>
      <c r="E27" s="285"/>
      <c r="F27" s="188"/>
      <c r="G27" s="204"/>
    </row>
    <row r="28" spans="1:7" s="6" customFormat="1" x14ac:dyDescent="0.25">
      <c r="A28" s="128" t="s">
        <v>196</v>
      </c>
      <c r="B28" s="235">
        <v>300282688</v>
      </c>
      <c r="C28" s="229">
        <v>1996</v>
      </c>
      <c r="D28" s="220">
        <f t="shared" ref="D28:D34" si="4">E28/C28</f>
        <v>6.757014028056112</v>
      </c>
      <c r="E28" s="264">
        <v>13487</v>
      </c>
      <c r="F28" s="189"/>
      <c r="G28" s="200"/>
    </row>
    <row r="29" spans="1:7" s="6" customFormat="1" x14ac:dyDescent="0.25">
      <c r="A29" s="128" t="s">
        <v>196</v>
      </c>
      <c r="B29" s="235">
        <v>300282969</v>
      </c>
      <c r="C29" s="229">
        <v>15999</v>
      </c>
      <c r="D29" s="220">
        <f t="shared" si="4"/>
        <v>6.7567972998312396</v>
      </c>
      <c r="E29" s="264">
        <v>108102</v>
      </c>
      <c r="F29" s="189"/>
      <c r="G29" s="200"/>
    </row>
    <row r="30" spans="1:7" s="6" customFormat="1" x14ac:dyDescent="0.25">
      <c r="A30" s="128" t="s">
        <v>198</v>
      </c>
      <c r="B30" s="235">
        <v>300283034</v>
      </c>
      <c r="C30" s="229">
        <v>16995</v>
      </c>
      <c r="D30" s="220">
        <f>E30/C30</f>
        <v>6.756751985878199</v>
      </c>
      <c r="E30" s="264">
        <v>114831</v>
      </c>
      <c r="F30" s="189"/>
      <c r="G30" s="200"/>
    </row>
    <row r="31" spans="1:7" s="6" customFormat="1" x14ac:dyDescent="0.25">
      <c r="A31" s="128" t="s">
        <v>206</v>
      </c>
      <c r="B31" s="235">
        <v>300283558</v>
      </c>
      <c r="C31" s="229">
        <v>15997</v>
      </c>
      <c r="D31" s="220">
        <f>E31/C31</f>
        <v>6.7567668937925864</v>
      </c>
      <c r="E31" s="264">
        <v>108088</v>
      </c>
      <c r="F31" s="189"/>
      <c r="G31" s="200"/>
    </row>
    <row r="32" spans="1:7" s="6" customFormat="1" x14ac:dyDescent="0.25">
      <c r="A32" s="128" t="s">
        <v>205</v>
      </c>
      <c r="B32" s="235">
        <v>300283557</v>
      </c>
      <c r="C32" s="229">
        <v>17989</v>
      </c>
      <c r="D32" s="220">
        <f t="shared" ref="D32" si="5">E32/C32</f>
        <v>6.7567402301406414</v>
      </c>
      <c r="E32" s="264">
        <v>121547</v>
      </c>
      <c r="F32" s="189"/>
      <c r="G32" s="200"/>
    </row>
    <row r="33" spans="1:7" s="6" customFormat="1" x14ac:dyDescent="0.25">
      <c r="A33" s="21" t="s">
        <v>211</v>
      </c>
      <c r="B33" s="275">
        <v>300284155</v>
      </c>
      <c r="C33" s="228">
        <v>1998</v>
      </c>
      <c r="D33" s="220">
        <f t="shared" si="4"/>
        <v>6.756756756756757</v>
      </c>
      <c r="E33" s="263">
        <v>13500</v>
      </c>
      <c r="F33" s="189"/>
      <c r="G33" s="200"/>
    </row>
    <row r="34" spans="1:7" s="6" customFormat="1" ht="18.75" thickBot="1" x14ac:dyDescent="0.3">
      <c r="A34" s="46" t="s">
        <v>200</v>
      </c>
      <c r="B34" s="275">
        <v>300284373</v>
      </c>
      <c r="C34" s="228">
        <v>15692</v>
      </c>
      <c r="D34" s="220">
        <f t="shared" si="4"/>
        <v>6.7567550344124392</v>
      </c>
      <c r="E34" s="266">
        <v>106027</v>
      </c>
      <c r="F34" s="201"/>
      <c r="G34" s="191"/>
    </row>
    <row r="35" spans="1:7" s="6" customFormat="1" ht="18.75" thickBot="1" x14ac:dyDescent="0.3">
      <c r="A35" s="286" t="s">
        <v>18</v>
      </c>
      <c r="B35" s="287"/>
      <c r="C35" s="223">
        <f>SUM(C33:C34)</f>
        <v>17690</v>
      </c>
      <c r="D35" s="223"/>
      <c r="E35" s="223">
        <f>SUM(E28:E34)</f>
        <v>585582</v>
      </c>
      <c r="F35" s="198">
        <f>C35/C118</f>
        <v>1.5603789012780289E-2</v>
      </c>
      <c r="G35" s="199">
        <f>E35/E118</f>
        <v>7.3063185877410286E-2</v>
      </c>
    </row>
    <row r="36" spans="1:7" s="6" customFormat="1" ht="18.75" thickBot="1" x14ac:dyDescent="0.3">
      <c r="A36" s="283" t="s">
        <v>31</v>
      </c>
      <c r="B36" s="284"/>
      <c r="C36" s="284"/>
      <c r="D36" s="284"/>
      <c r="E36" s="285"/>
      <c r="F36" s="188"/>
      <c r="G36" s="204"/>
    </row>
    <row r="37" spans="1:7" s="6" customFormat="1" x14ac:dyDescent="0.25">
      <c r="A37" s="46" t="s">
        <v>199</v>
      </c>
      <c r="B37" s="246">
        <v>300285219</v>
      </c>
      <c r="C37" s="230">
        <v>12001</v>
      </c>
      <c r="D37" s="220">
        <f t="shared" ref="D37:D44" si="6">E37/C37</f>
        <v>6.6996083659695023</v>
      </c>
      <c r="E37" s="266">
        <v>80402</v>
      </c>
      <c r="F37" s="189"/>
      <c r="G37" s="200"/>
    </row>
    <row r="38" spans="1:7" s="6" customFormat="1" x14ac:dyDescent="0.25">
      <c r="A38" s="46" t="s">
        <v>207</v>
      </c>
      <c r="B38" s="246">
        <v>300285225</v>
      </c>
      <c r="C38" s="230">
        <v>16996</v>
      </c>
      <c r="D38" s="220">
        <f t="shared" si="6"/>
        <v>6.6995763709108029</v>
      </c>
      <c r="E38" s="266">
        <v>113866</v>
      </c>
      <c r="F38" s="189"/>
      <c r="G38" s="200"/>
    </row>
    <row r="39" spans="1:7" s="6" customFormat="1" x14ac:dyDescent="0.25">
      <c r="A39" s="46" t="s">
        <v>204</v>
      </c>
      <c r="B39" s="246">
        <v>300285615</v>
      </c>
      <c r="C39" s="230">
        <v>4499</v>
      </c>
      <c r="D39" s="220">
        <f t="shared" si="6"/>
        <v>6.6994887752833963</v>
      </c>
      <c r="E39" s="266">
        <v>30141</v>
      </c>
      <c r="F39" s="189"/>
      <c r="G39" s="200"/>
    </row>
    <row r="40" spans="1:7" s="6" customFormat="1" x14ac:dyDescent="0.25">
      <c r="A40" s="276" t="s">
        <v>204</v>
      </c>
      <c r="B40" s="246">
        <v>300285636</v>
      </c>
      <c r="C40" s="230">
        <v>13495</v>
      </c>
      <c r="D40" s="220">
        <f t="shared" si="6"/>
        <v>6.6995924416450539</v>
      </c>
      <c r="E40" s="266">
        <v>90411</v>
      </c>
      <c r="F40" s="189"/>
      <c r="G40" s="200"/>
    </row>
    <row r="41" spans="1:7" s="6" customFormat="1" x14ac:dyDescent="0.25">
      <c r="A41" s="46" t="s">
        <v>203</v>
      </c>
      <c r="B41" s="246">
        <v>300285614</v>
      </c>
      <c r="C41" s="230">
        <v>4496</v>
      </c>
      <c r="D41" s="220">
        <f t="shared" si="6"/>
        <v>6.6995106761565832</v>
      </c>
      <c r="E41" s="266">
        <v>30121</v>
      </c>
      <c r="F41" s="189"/>
      <c r="G41" s="200"/>
    </row>
    <row r="42" spans="1:7" s="6" customFormat="1" x14ac:dyDescent="0.25">
      <c r="A42" s="46" t="s">
        <v>203</v>
      </c>
      <c r="B42" s="246">
        <v>300285635</v>
      </c>
      <c r="C42" s="228">
        <v>13498</v>
      </c>
      <c r="D42" s="220">
        <f t="shared" si="6"/>
        <v>6.6995851237220325</v>
      </c>
      <c r="E42" s="266">
        <v>90431</v>
      </c>
      <c r="F42" s="189"/>
      <c r="G42" s="200"/>
    </row>
    <row r="43" spans="1:7" s="6" customFormat="1" x14ac:dyDescent="0.25">
      <c r="A43" s="46" t="s">
        <v>202</v>
      </c>
      <c r="B43" s="246">
        <v>300285949</v>
      </c>
      <c r="C43" s="228">
        <v>13495</v>
      </c>
      <c r="D43" s="220">
        <f>E43/C43</f>
        <v>6.6995924416450539</v>
      </c>
      <c r="E43" s="266">
        <v>90411</v>
      </c>
      <c r="F43" s="189"/>
      <c r="G43" s="200"/>
    </row>
    <row r="44" spans="1:7" s="6" customFormat="1" ht="18.75" thickBot="1" x14ac:dyDescent="0.3">
      <c r="A44" s="46" t="s">
        <v>202</v>
      </c>
      <c r="B44" s="246">
        <v>300285950</v>
      </c>
      <c r="C44" s="228">
        <v>4496</v>
      </c>
      <c r="D44" s="220">
        <f t="shared" si="6"/>
        <v>6.6995106761565832</v>
      </c>
      <c r="E44" s="266">
        <v>30121</v>
      </c>
      <c r="F44" s="201"/>
      <c r="G44" s="191"/>
    </row>
    <row r="45" spans="1:7" s="6" customFormat="1" ht="18.75" thickBot="1" x14ac:dyDescent="0.3">
      <c r="A45" s="286" t="s">
        <v>19</v>
      </c>
      <c r="B45" s="287"/>
      <c r="C45" s="223">
        <f>SUM(C37:C44)</f>
        <v>82976</v>
      </c>
      <c r="D45" s="223"/>
      <c r="E45" s="223">
        <f>SUM(E37:E44)</f>
        <v>555904</v>
      </c>
      <c r="F45" s="198">
        <f>C45/C118</f>
        <v>7.3190502946549302E-2</v>
      </c>
      <c r="G45" s="199">
        <f>E45/E118</f>
        <v>6.9360255748974323E-2</v>
      </c>
    </row>
    <row r="46" spans="1:7" s="6" customFormat="1" ht="18.75" thickBot="1" x14ac:dyDescent="0.3">
      <c r="A46" s="283" t="s">
        <v>32</v>
      </c>
      <c r="B46" s="284"/>
      <c r="C46" s="284"/>
      <c r="D46" s="284"/>
      <c r="E46" s="285"/>
      <c r="F46" s="188"/>
      <c r="G46" s="204"/>
    </row>
    <row r="47" spans="1:7" s="6" customFormat="1" x14ac:dyDescent="0.25">
      <c r="A47" s="21" t="s">
        <v>201</v>
      </c>
      <c r="B47" s="245">
        <v>300286193</v>
      </c>
      <c r="C47" s="226">
        <v>4499</v>
      </c>
      <c r="D47" s="220">
        <f>E47/C47</f>
        <v>6.5081129139808844</v>
      </c>
      <c r="E47" s="264">
        <v>29280</v>
      </c>
      <c r="F47" s="189"/>
      <c r="G47" s="200"/>
    </row>
    <row r="48" spans="1:7" s="6" customFormat="1" x14ac:dyDescent="0.25">
      <c r="A48" s="21" t="s">
        <v>201</v>
      </c>
      <c r="B48" s="245">
        <v>300286202</v>
      </c>
      <c r="C48" s="226">
        <v>11492</v>
      </c>
      <c r="D48" s="220">
        <f>E48/C48</f>
        <v>6.5080925861468844</v>
      </c>
      <c r="E48" s="264">
        <v>74791</v>
      </c>
      <c r="F48" s="189"/>
      <c r="G48" s="200"/>
    </row>
    <row r="49" spans="1:7" s="6" customFormat="1" x14ac:dyDescent="0.25">
      <c r="A49" s="21" t="s">
        <v>210</v>
      </c>
      <c r="B49" s="245">
        <v>300286535</v>
      </c>
      <c r="C49" s="226">
        <v>7989</v>
      </c>
      <c r="D49" s="220">
        <f>E49/C49</f>
        <v>6.5080736012016525</v>
      </c>
      <c r="E49" s="264">
        <v>51993</v>
      </c>
      <c r="F49" s="189"/>
      <c r="G49" s="200"/>
    </row>
    <row r="50" spans="1:7" s="6" customFormat="1" x14ac:dyDescent="0.25">
      <c r="A50" s="21" t="s">
        <v>210</v>
      </c>
      <c r="B50" s="245">
        <v>300286536</v>
      </c>
      <c r="C50" s="226">
        <v>1998</v>
      </c>
      <c r="D50" s="220">
        <f>E50/C50</f>
        <v>6.5080080080080078</v>
      </c>
      <c r="E50" s="264">
        <v>13003</v>
      </c>
      <c r="F50" s="189"/>
      <c r="G50" s="200"/>
    </row>
    <row r="51" spans="1:7" s="6" customFormat="1" x14ac:dyDescent="0.25">
      <c r="A51" s="21" t="s">
        <v>208</v>
      </c>
      <c r="B51" s="245">
        <v>300286857</v>
      </c>
      <c r="C51" s="226">
        <v>15490</v>
      </c>
      <c r="D51" s="220">
        <f t="shared" ref="D51:D54" si="7">E51/C51</f>
        <v>6.5081342801807613</v>
      </c>
      <c r="E51" s="264">
        <v>100811</v>
      </c>
      <c r="F51" s="189"/>
      <c r="G51" s="200"/>
    </row>
    <row r="52" spans="1:7" s="6" customFormat="1" x14ac:dyDescent="0.25">
      <c r="A52" s="21" t="s">
        <v>209</v>
      </c>
      <c r="B52" s="245">
        <v>300286889</v>
      </c>
      <c r="C52" s="226">
        <v>16990</v>
      </c>
      <c r="D52" s="220">
        <f>E52/C52</f>
        <v>6.5081224249558565</v>
      </c>
      <c r="E52" s="264">
        <v>110573</v>
      </c>
      <c r="F52" s="189"/>
      <c r="G52" s="200"/>
    </row>
    <row r="53" spans="1:7" s="6" customFormat="1" x14ac:dyDescent="0.25">
      <c r="A53" s="21" t="s">
        <v>212</v>
      </c>
      <c r="B53" s="245">
        <v>300287369</v>
      </c>
      <c r="C53" s="226">
        <v>24984</v>
      </c>
      <c r="D53" s="220">
        <f t="shared" si="7"/>
        <v>6.5081252001280818</v>
      </c>
      <c r="E53" s="264">
        <v>162599</v>
      </c>
      <c r="F53" s="189"/>
      <c r="G53" s="200"/>
    </row>
    <row r="54" spans="1:7" s="6" customFormat="1" ht="18.75" thickBot="1" x14ac:dyDescent="0.3">
      <c r="A54" s="122" t="s">
        <v>218</v>
      </c>
      <c r="B54" s="278">
        <v>300287596</v>
      </c>
      <c r="C54" s="279">
        <v>16481</v>
      </c>
      <c r="D54" s="280">
        <f t="shared" si="7"/>
        <v>6.5081002366361265</v>
      </c>
      <c r="E54" s="281">
        <v>107260</v>
      </c>
      <c r="F54" s="189"/>
      <c r="G54" s="200"/>
    </row>
    <row r="55" spans="1:7" s="6" customFormat="1" ht="18.75" thickBot="1" x14ac:dyDescent="0.3">
      <c r="A55" s="295" t="s">
        <v>20</v>
      </c>
      <c r="B55" s="287"/>
      <c r="C55" s="223">
        <f>SUM(C47:C54)</f>
        <v>99923</v>
      </c>
      <c r="D55" s="223"/>
      <c r="E55" s="223">
        <f>SUM(E47:E54)</f>
        <v>650310</v>
      </c>
      <c r="F55" s="198">
        <f>C55/C118</f>
        <v>8.8138915179425931E-2</v>
      </c>
      <c r="G55" s="199">
        <f>E55/E118</f>
        <v>8.1139311672726755E-2</v>
      </c>
    </row>
    <row r="56" spans="1:7" s="6" customFormat="1" ht="18.75" thickBot="1" x14ac:dyDescent="0.3">
      <c r="A56" s="283" t="s">
        <v>33</v>
      </c>
      <c r="B56" s="284"/>
      <c r="C56" s="284"/>
      <c r="D56" s="284"/>
      <c r="E56" s="285"/>
      <c r="F56" s="188"/>
      <c r="G56" s="204"/>
    </row>
    <row r="57" spans="1:7" s="6" customFormat="1" x14ac:dyDescent="0.25">
      <c r="A57" s="21" t="s">
        <v>213</v>
      </c>
      <c r="B57" s="245">
        <v>300288016</v>
      </c>
      <c r="C57" s="226">
        <v>15990</v>
      </c>
      <c r="D57" s="220">
        <f>E57/C57</f>
        <v>6.4224515322076297</v>
      </c>
      <c r="E57" s="264">
        <v>102695</v>
      </c>
      <c r="F57" s="189"/>
      <c r="G57" s="200"/>
    </row>
    <row r="58" spans="1:7" s="6" customFormat="1" x14ac:dyDescent="0.25">
      <c r="A58" s="21" t="s">
        <v>214</v>
      </c>
      <c r="B58" s="245">
        <v>300288217</v>
      </c>
      <c r="C58" s="226">
        <v>17993</v>
      </c>
      <c r="D58" s="220">
        <f>E58/C58</f>
        <v>6.4224420608014228</v>
      </c>
      <c r="E58" s="264">
        <v>115559</v>
      </c>
      <c r="F58" s="189"/>
      <c r="G58" s="200"/>
    </row>
    <row r="59" spans="1:7" s="6" customFormat="1" x14ac:dyDescent="0.25">
      <c r="A59" s="21" t="s">
        <v>215</v>
      </c>
      <c r="B59" s="245">
        <v>300288431</v>
      </c>
      <c r="C59" s="226">
        <v>17999</v>
      </c>
      <c r="D59" s="220">
        <f t="shared" ref="D59:D61" si="8">E59/C59</f>
        <v>6.4224679148841606</v>
      </c>
      <c r="E59" s="264">
        <v>115598</v>
      </c>
      <c r="F59" s="189"/>
      <c r="G59" s="200"/>
    </row>
    <row r="60" spans="1:7" s="6" customFormat="1" x14ac:dyDescent="0.25">
      <c r="A60" s="21" t="s">
        <v>216</v>
      </c>
      <c r="B60" s="245">
        <v>300288546</v>
      </c>
      <c r="C60" s="226">
        <v>15993</v>
      </c>
      <c r="D60" s="220">
        <f t="shared" si="8"/>
        <v>6.4224348152316635</v>
      </c>
      <c r="E60" s="264">
        <v>102714</v>
      </c>
      <c r="F60" s="189"/>
      <c r="G60" s="200"/>
    </row>
    <row r="61" spans="1:7" s="6" customFormat="1" ht="18.75" thickBot="1" x14ac:dyDescent="0.3">
      <c r="A61" s="21" t="s">
        <v>217</v>
      </c>
      <c r="B61" s="245">
        <v>300289081</v>
      </c>
      <c r="C61" s="226">
        <v>15999</v>
      </c>
      <c r="D61" s="220">
        <f t="shared" si="8"/>
        <v>6.4224639039939992</v>
      </c>
      <c r="E61" s="264">
        <v>102753</v>
      </c>
      <c r="F61" s="189"/>
      <c r="G61" s="200"/>
    </row>
    <row r="62" spans="1:7" s="6" customFormat="1" ht="18.75" thickBot="1" x14ac:dyDescent="0.3">
      <c r="A62" s="286" t="s">
        <v>21</v>
      </c>
      <c r="B62" s="287"/>
      <c r="C62" s="223">
        <f>SUM(C57:C61)</f>
        <v>83974</v>
      </c>
      <c r="D62" s="223"/>
      <c r="E62" s="223">
        <f>SUM(E57:E61)</f>
        <v>539319</v>
      </c>
      <c r="F62" s="198">
        <f>C62/C118</f>
        <v>7.4070807154279925E-2</v>
      </c>
      <c r="G62" s="199">
        <f>E62/E118</f>
        <v>6.7290941907741417E-2</v>
      </c>
    </row>
    <row r="63" spans="1:7" s="6" customFormat="1" ht="18.75" thickBot="1" x14ac:dyDescent="0.3">
      <c r="A63" s="283" t="s">
        <v>34</v>
      </c>
      <c r="B63" s="284"/>
      <c r="C63" s="284"/>
      <c r="D63" s="284"/>
      <c r="E63" s="285"/>
      <c r="F63" s="188"/>
      <c r="G63" s="204"/>
    </row>
    <row r="64" spans="1:7" s="6" customFormat="1" ht="18.75" thickBot="1" x14ac:dyDescent="0.3">
      <c r="A64" s="18" t="s">
        <v>220</v>
      </c>
      <c r="B64" s="244">
        <v>300289674</v>
      </c>
      <c r="C64" s="227">
        <v>15697</v>
      </c>
      <c r="D64" s="220">
        <f t="shared" ref="D64:D70" si="9">E64/C64</f>
        <v>6.6376377651780594</v>
      </c>
      <c r="E64" s="264">
        <v>104191</v>
      </c>
      <c r="F64" s="205"/>
      <c r="G64" s="206"/>
    </row>
    <row r="65" spans="1:7" s="6" customFormat="1" x14ac:dyDescent="0.25">
      <c r="A65" s="18" t="s">
        <v>219</v>
      </c>
      <c r="B65" s="244">
        <v>300289776</v>
      </c>
      <c r="C65" s="227">
        <v>14988</v>
      </c>
      <c r="D65" s="220">
        <f t="shared" ref="D65" si="10">E65/C65</f>
        <v>6.637643448091807</v>
      </c>
      <c r="E65" s="264">
        <v>99485</v>
      </c>
      <c r="F65" s="205"/>
      <c r="G65" s="206"/>
    </row>
    <row r="66" spans="1:7" s="6" customFormat="1" x14ac:dyDescent="0.25">
      <c r="A66" s="128" t="s">
        <v>221</v>
      </c>
      <c r="B66" s="222">
        <v>300289966</v>
      </c>
      <c r="C66" s="229">
        <v>14894</v>
      </c>
      <c r="D66" s="220">
        <f>E66/C66</f>
        <v>6.6376393178461122</v>
      </c>
      <c r="E66" s="264">
        <v>98861</v>
      </c>
      <c r="F66" s="205"/>
      <c r="G66" s="206"/>
    </row>
    <row r="67" spans="1:7" s="6" customFormat="1" x14ac:dyDescent="0.25">
      <c r="A67" s="128" t="s">
        <v>224</v>
      </c>
      <c r="B67" s="222">
        <v>300290286</v>
      </c>
      <c r="C67" s="229">
        <v>17991</v>
      </c>
      <c r="D67" s="220">
        <f>E67/C67</f>
        <v>6.6376521594130402</v>
      </c>
      <c r="E67" s="264">
        <v>119418</v>
      </c>
      <c r="F67" s="205"/>
      <c r="G67" s="206"/>
    </row>
    <row r="68" spans="1:7" s="6" customFormat="1" x14ac:dyDescent="0.25">
      <c r="A68" s="221" t="s">
        <v>223</v>
      </c>
      <c r="B68" s="222">
        <v>300290616</v>
      </c>
      <c r="C68" s="229">
        <v>13497</v>
      </c>
      <c r="D68" s="220">
        <f>E68/C68</f>
        <v>6.6376231755204858</v>
      </c>
      <c r="E68" s="264">
        <v>89588</v>
      </c>
      <c r="F68" s="205"/>
      <c r="G68" s="206"/>
    </row>
    <row r="69" spans="1:7" s="6" customFormat="1" x14ac:dyDescent="0.25">
      <c r="A69" s="128" t="s">
        <v>223</v>
      </c>
      <c r="B69" s="222">
        <v>300290598</v>
      </c>
      <c r="C69" s="229">
        <v>4504</v>
      </c>
      <c r="D69" s="220">
        <f>E69/C69</f>
        <v>6.6376554174067497</v>
      </c>
      <c r="E69" s="264">
        <v>29896</v>
      </c>
      <c r="F69" s="205"/>
      <c r="G69" s="206"/>
    </row>
    <row r="70" spans="1:7" s="6" customFormat="1" ht="18.75" thickBot="1" x14ac:dyDescent="0.3">
      <c r="A70" s="128" t="s">
        <v>222</v>
      </c>
      <c r="B70" s="222">
        <v>300290654</v>
      </c>
      <c r="C70" s="229">
        <v>16984</v>
      </c>
      <c r="D70" s="220">
        <f t="shared" si="9"/>
        <v>6.6376589731512015</v>
      </c>
      <c r="E70" s="264">
        <v>112734</v>
      </c>
      <c r="F70" s="205"/>
      <c r="G70" s="206"/>
    </row>
    <row r="71" spans="1:7" s="6" customFormat="1" ht="18.75" thickBot="1" x14ac:dyDescent="0.3">
      <c r="A71" s="286" t="s">
        <v>22</v>
      </c>
      <c r="B71" s="287"/>
      <c r="C71" s="223">
        <f>SUM(C64:C70)</f>
        <v>98555</v>
      </c>
      <c r="D71" s="223"/>
      <c r="E71" s="223">
        <f>SUM(E64:E70)</f>
        <v>654173</v>
      </c>
      <c r="F71" s="207">
        <f>C71/C118</f>
        <v>8.6932245684260112E-2</v>
      </c>
      <c r="G71" s="208">
        <f>E71/E118</f>
        <v>8.1621298972617176E-2</v>
      </c>
    </row>
    <row r="72" spans="1:7" s="6" customFormat="1" ht="18.75" thickBot="1" x14ac:dyDescent="0.3">
      <c r="A72" s="283" t="s">
        <v>35</v>
      </c>
      <c r="B72" s="284"/>
      <c r="C72" s="284"/>
      <c r="D72" s="284"/>
      <c r="E72" s="284"/>
      <c r="F72" s="188"/>
      <c r="G72" s="204"/>
    </row>
    <row r="73" spans="1:7" s="6" customFormat="1" x14ac:dyDescent="0.25">
      <c r="A73" s="128" t="s">
        <v>225</v>
      </c>
      <c r="B73" s="222">
        <v>300291194</v>
      </c>
      <c r="C73" s="229">
        <v>2498</v>
      </c>
      <c r="D73" s="220">
        <f t="shared" ref="D73:D79" si="11">E73/C73</f>
        <v>6.6645316253002402</v>
      </c>
      <c r="E73" s="261">
        <v>16648</v>
      </c>
      <c r="F73" s="189"/>
      <c r="G73" s="200"/>
    </row>
    <row r="74" spans="1:7" s="6" customFormat="1" x14ac:dyDescent="0.25">
      <c r="A74" s="128" t="s">
        <v>225</v>
      </c>
      <c r="B74" s="222">
        <v>300291195</v>
      </c>
      <c r="C74" s="229">
        <v>15493</v>
      </c>
      <c r="D74" s="220">
        <f t="shared" si="11"/>
        <v>6.6643645517330405</v>
      </c>
      <c r="E74" s="261">
        <v>103251</v>
      </c>
      <c r="F74" s="189"/>
      <c r="G74" s="200"/>
    </row>
    <row r="75" spans="1:7" s="6" customFormat="1" x14ac:dyDescent="0.25">
      <c r="A75" s="128" t="s">
        <v>226</v>
      </c>
      <c r="B75" s="222">
        <v>300291290</v>
      </c>
      <c r="C75" s="229">
        <v>15995</v>
      </c>
      <c r="D75" s="220">
        <f t="shared" si="11"/>
        <v>6.6643951234760861</v>
      </c>
      <c r="E75" s="261">
        <v>106597</v>
      </c>
      <c r="F75" s="189"/>
      <c r="G75" s="200"/>
    </row>
    <row r="76" spans="1:7" s="6" customFormat="1" x14ac:dyDescent="0.25">
      <c r="A76" s="128" t="s">
        <v>232</v>
      </c>
      <c r="B76" s="222">
        <v>300291722</v>
      </c>
      <c r="C76" s="229">
        <v>15330</v>
      </c>
      <c r="D76" s="220">
        <f>E76/C76</f>
        <v>6.6643835616438354</v>
      </c>
      <c r="E76" s="261">
        <v>102165</v>
      </c>
      <c r="F76" s="189"/>
      <c r="G76" s="200"/>
    </row>
    <row r="77" spans="1:7" s="6" customFormat="1" x14ac:dyDescent="0.25">
      <c r="A77" s="21" t="s">
        <v>227</v>
      </c>
      <c r="B77" s="245">
        <v>300292029</v>
      </c>
      <c r="C77" s="226">
        <v>15698</v>
      </c>
      <c r="D77" s="220">
        <f t="shared" si="11"/>
        <v>6.6643521467702893</v>
      </c>
      <c r="E77" s="261">
        <v>104617</v>
      </c>
      <c r="F77" s="189"/>
      <c r="G77" s="200"/>
    </row>
    <row r="78" spans="1:7" s="6" customFormat="1" x14ac:dyDescent="0.25">
      <c r="A78" s="21" t="s">
        <v>228</v>
      </c>
      <c r="B78" s="233">
        <v>300292393</v>
      </c>
      <c r="C78" s="226">
        <v>17999</v>
      </c>
      <c r="D78" s="220">
        <f t="shared" si="11"/>
        <v>6.6643702427912661</v>
      </c>
      <c r="E78" s="264">
        <v>119952</v>
      </c>
      <c r="F78" s="189"/>
      <c r="G78" s="200"/>
    </row>
    <row r="79" spans="1:7" s="6" customFormat="1" ht="18.75" thickBot="1" x14ac:dyDescent="0.3">
      <c r="A79" s="22" t="s">
        <v>233</v>
      </c>
      <c r="B79" s="278">
        <v>300292394</v>
      </c>
      <c r="C79" s="279">
        <v>17991</v>
      </c>
      <c r="D79" s="280">
        <f t="shared" si="11"/>
        <v>6.6643877494302703</v>
      </c>
      <c r="E79" s="282">
        <v>119899</v>
      </c>
      <c r="F79" s="189"/>
      <c r="G79" s="200"/>
    </row>
    <row r="80" spans="1:7" s="6" customFormat="1" ht="18.75" thickBot="1" x14ac:dyDescent="0.3">
      <c r="A80" s="286" t="s">
        <v>23</v>
      </c>
      <c r="B80" s="287"/>
      <c r="C80" s="223">
        <f>SUM(C73:C79)</f>
        <v>101004</v>
      </c>
      <c r="D80" s="223"/>
      <c r="E80" s="241">
        <f>SUM(E73:E79)</f>
        <v>673129</v>
      </c>
      <c r="F80" s="198">
        <f>C80/C118</f>
        <v>8.9092431059743377E-2</v>
      </c>
      <c r="G80" s="199">
        <f>E80/E118</f>
        <v>8.3986442968662464E-2</v>
      </c>
    </row>
    <row r="81" spans="1:7" s="6" customFormat="1" ht="18.75" thickBot="1" x14ac:dyDescent="0.3">
      <c r="A81" s="283" t="s">
        <v>36</v>
      </c>
      <c r="B81" s="284"/>
      <c r="C81" s="284"/>
      <c r="D81" s="284"/>
      <c r="E81" s="285"/>
      <c r="F81" s="188"/>
      <c r="G81" s="204"/>
    </row>
    <row r="82" spans="1:7" s="6" customFormat="1" ht="18.75" thickBot="1" x14ac:dyDescent="0.3">
      <c r="A82" s="18" t="s">
        <v>229</v>
      </c>
      <c r="B82" s="244">
        <v>300292692</v>
      </c>
      <c r="C82" s="227">
        <v>17795</v>
      </c>
      <c r="D82" s="220">
        <f t="shared" ref="D82:D88" si="12">E82/C82</f>
        <v>6.5979769598201745</v>
      </c>
      <c r="E82" s="268">
        <v>117411</v>
      </c>
      <c r="F82" s="189"/>
      <c r="G82" s="200"/>
    </row>
    <row r="83" spans="1:7" s="6" customFormat="1" x14ac:dyDescent="0.25">
      <c r="A83" s="18" t="s">
        <v>230</v>
      </c>
      <c r="B83" s="244">
        <v>300293249</v>
      </c>
      <c r="C83" s="227">
        <v>5493</v>
      </c>
      <c r="D83" s="220">
        <f t="shared" si="12"/>
        <v>6.5980338612779903</v>
      </c>
      <c r="E83" s="268">
        <v>36243</v>
      </c>
      <c r="F83" s="189"/>
      <c r="G83" s="200"/>
    </row>
    <row r="84" spans="1:7" s="6" customFormat="1" x14ac:dyDescent="0.25">
      <c r="A84" s="128" t="s">
        <v>230</v>
      </c>
      <c r="B84" s="222">
        <v>300293257</v>
      </c>
      <c r="C84" s="229">
        <v>12492</v>
      </c>
      <c r="D84" s="220">
        <f>E84/C84</f>
        <v>6.7580851745116872</v>
      </c>
      <c r="E84" s="269">
        <v>84422</v>
      </c>
      <c r="F84" s="189"/>
      <c r="G84" s="200"/>
    </row>
    <row r="85" spans="1:7" s="6" customFormat="1" x14ac:dyDescent="0.25">
      <c r="A85" s="128" t="s">
        <v>237</v>
      </c>
      <c r="B85" s="222">
        <v>300293481</v>
      </c>
      <c r="C85" s="229">
        <v>15496</v>
      </c>
      <c r="D85" s="220">
        <f t="shared" ref="D85:D86" si="13">E85/C85</f>
        <v>6.597960764068147</v>
      </c>
      <c r="E85" s="269">
        <v>102242</v>
      </c>
      <c r="F85" s="189"/>
      <c r="G85" s="200"/>
    </row>
    <row r="86" spans="1:7" s="6" customFormat="1" x14ac:dyDescent="0.25">
      <c r="A86" s="128" t="s">
        <v>237</v>
      </c>
      <c r="B86" s="222">
        <v>300293313</v>
      </c>
      <c r="C86" s="229">
        <v>2496</v>
      </c>
      <c r="D86" s="220">
        <f t="shared" si="13"/>
        <v>6.5981570512820511</v>
      </c>
      <c r="E86" s="269">
        <v>16469</v>
      </c>
      <c r="F86" s="189"/>
      <c r="G86" s="200"/>
    </row>
    <row r="87" spans="1:7" s="6" customFormat="1" x14ac:dyDescent="0.25">
      <c r="A87" s="21" t="s">
        <v>231</v>
      </c>
      <c r="B87" s="245">
        <v>300293472</v>
      </c>
      <c r="C87" s="226">
        <v>14993</v>
      </c>
      <c r="D87" s="220">
        <f t="shared" si="12"/>
        <v>6.5979457079970656</v>
      </c>
      <c r="E87" s="264">
        <v>98923</v>
      </c>
      <c r="F87" s="189"/>
      <c r="G87" s="200"/>
    </row>
    <row r="88" spans="1:7" s="6" customFormat="1" ht="18.75" thickBot="1" x14ac:dyDescent="0.3">
      <c r="A88" s="21" t="s">
        <v>234</v>
      </c>
      <c r="B88" s="245">
        <v>300293737</v>
      </c>
      <c r="C88" s="226">
        <v>16994</v>
      </c>
      <c r="D88" s="220">
        <f t="shared" si="12"/>
        <v>6.5979757561492294</v>
      </c>
      <c r="E88" s="264">
        <v>112126</v>
      </c>
      <c r="F88" s="189"/>
      <c r="G88" s="200"/>
    </row>
    <row r="89" spans="1:7" s="6" customFormat="1" ht="18.75" thickBot="1" x14ac:dyDescent="0.3">
      <c r="A89" s="286" t="s">
        <v>24</v>
      </c>
      <c r="B89" s="287"/>
      <c r="C89" s="223">
        <f>SUM(C82:C88)</f>
        <v>85759</v>
      </c>
      <c r="D89" s="223"/>
      <c r="E89" s="223">
        <f>SUM(E82:E88)</f>
        <v>567836</v>
      </c>
      <c r="F89" s="209">
        <f>C89/C118</f>
        <v>7.5645299149068673E-2</v>
      </c>
      <c r="G89" s="193">
        <f>E89/E118</f>
        <v>7.0849013828780838E-2</v>
      </c>
    </row>
    <row r="90" spans="1:7" s="6" customFormat="1" ht="18.75" thickBot="1" x14ac:dyDescent="0.3">
      <c r="A90" s="283" t="s">
        <v>37</v>
      </c>
      <c r="B90" s="284"/>
      <c r="C90" s="284"/>
      <c r="D90" s="284"/>
      <c r="E90" s="285"/>
      <c r="F90" s="210"/>
      <c r="G90" s="211"/>
    </row>
    <row r="91" spans="1:7" s="6" customFormat="1" ht="18.75" thickBot="1" x14ac:dyDescent="0.3">
      <c r="A91" s="18" t="s">
        <v>235</v>
      </c>
      <c r="B91" s="244">
        <v>300294503</v>
      </c>
      <c r="C91" s="227">
        <v>15986</v>
      </c>
      <c r="D91" s="220">
        <f t="shared" ref="D91:D97" si="14">E91/C91</f>
        <v>6.7349555861378709</v>
      </c>
      <c r="E91" s="268">
        <v>107665</v>
      </c>
      <c r="F91" s="189"/>
      <c r="G91" s="200"/>
    </row>
    <row r="92" spans="1:7" s="6" customFormat="1" x14ac:dyDescent="0.25">
      <c r="A92" s="18" t="s">
        <v>236</v>
      </c>
      <c r="B92" s="245">
        <v>300294505</v>
      </c>
      <c r="C92" s="226">
        <v>5499</v>
      </c>
      <c r="D92" s="220">
        <f t="shared" si="14"/>
        <v>6.7350427350427351</v>
      </c>
      <c r="E92" s="264">
        <v>37036</v>
      </c>
      <c r="F92" s="189"/>
      <c r="G92" s="200"/>
    </row>
    <row r="93" spans="1:7" s="6" customFormat="1" x14ac:dyDescent="0.25">
      <c r="A93" s="128" t="s">
        <v>236</v>
      </c>
      <c r="B93" s="245">
        <v>300294504</v>
      </c>
      <c r="C93" s="226">
        <v>12501</v>
      </c>
      <c r="D93" s="220">
        <f t="shared" si="14"/>
        <v>6.7349812015038797</v>
      </c>
      <c r="E93" s="264">
        <v>84194</v>
      </c>
      <c r="F93" s="189"/>
      <c r="G93" s="200"/>
    </row>
    <row r="94" spans="1:7" s="6" customFormat="1" x14ac:dyDescent="0.25">
      <c r="A94" s="128" t="s">
        <v>238</v>
      </c>
      <c r="B94" s="245">
        <v>300294761</v>
      </c>
      <c r="C94" s="226">
        <v>18000</v>
      </c>
      <c r="D94" s="220">
        <f t="shared" si="14"/>
        <v>6.7349444444444444</v>
      </c>
      <c r="E94" s="264">
        <v>121229</v>
      </c>
      <c r="F94" s="189"/>
      <c r="G94" s="200"/>
    </row>
    <row r="95" spans="1:7" s="6" customFormat="1" x14ac:dyDescent="0.25">
      <c r="A95" s="128" t="s">
        <v>239</v>
      </c>
      <c r="B95" s="245">
        <v>300295172</v>
      </c>
      <c r="C95" s="226">
        <v>19992</v>
      </c>
      <c r="D95" s="220">
        <f t="shared" si="14"/>
        <v>6.734943977591036</v>
      </c>
      <c r="E95" s="264">
        <v>134645</v>
      </c>
      <c r="F95" s="189"/>
      <c r="G95" s="200"/>
    </row>
    <row r="96" spans="1:7" s="6" customFormat="1" x14ac:dyDescent="0.25">
      <c r="A96" s="128" t="s">
        <v>240</v>
      </c>
      <c r="B96" s="245">
        <v>300295211</v>
      </c>
      <c r="C96" s="226">
        <v>17792</v>
      </c>
      <c r="D96" s="220">
        <f t="shared" si="14"/>
        <v>6.7349370503597124</v>
      </c>
      <c r="E96" s="264">
        <v>119828</v>
      </c>
      <c r="F96" s="189"/>
      <c r="G96" s="200"/>
    </row>
    <row r="97" spans="1:7" s="6" customFormat="1" ht="18.75" thickBot="1" x14ac:dyDescent="0.3">
      <c r="A97" s="128"/>
      <c r="B97" s="245"/>
      <c r="C97" s="226"/>
      <c r="D97" s="220" t="e">
        <f t="shared" si="14"/>
        <v>#DIV/0!</v>
      </c>
      <c r="E97" s="264"/>
      <c r="F97" s="189"/>
      <c r="G97" s="200"/>
    </row>
    <row r="98" spans="1:7" s="6" customFormat="1" ht="18.75" thickBot="1" x14ac:dyDescent="0.3">
      <c r="A98" s="286" t="s">
        <v>25</v>
      </c>
      <c r="B98" s="287"/>
      <c r="C98" s="223">
        <f>SUM(C91:C97)</f>
        <v>89770</v>
      </c>
      <c r="D98" s="223"/>
      <c r="E98" s="223">
        <f>SUM(E91:E97)</f>
        <v>604597</v>
      </c>
      <c r="F98" s="198">
        <f>C98/C118</f>
        <v>7.9183275278535137E-2</v>
      </c>
      <c r="G98" s="199">
        <f>E98/E118</f>
        <v>7.5435691315519637E-2</v>
      </c>
    </row>
    <row r="99" spans="1:7" s="6" customFormat="1" ht="18.75" thickBot="1" x14ac:dyDescent="0.3">
      <c r="A99" s="283" t="s">
        <v>38</v>
      </c>
      <c r="B99" s="284"/>
      <c r="C99" s="284"/>
      <c r="D99" s="284"/>
      <c r="E99" s="285"/>
      <c r="F99" s="188"/>
      <c r="G99" s="204"/>
    </row>
    <row r="100" spans="1:7" s="6" customFormat="1" x14ac:dyDescent="0.25">
      <c r="A100" s="18" t="s">
        <v>241</v>
      </c>
      <c r="B100" s="244">
        <v>300295777</v>
      </c>
      <c r="C100" s="227">
        <v>16996</v>
      </c>
      <c r="D100" s="220">
        <f t="shared" ref="D100:D108" si="15">E100/C100</f>
        <v>6.6755707225229468</v>
      </c>
      <c r="E100" s="268">
        <v>113458</v>
      </c>
      <c r="F100" s="189"/>
      <c r="G100" s="200"/>
    </row>
    <row r="101" spans="1:7" s="6" customFormat="1" x14ac:dyDescent="0.25">
      <c r="A101" s="21" t="s">
        <v>245</v>
      </c>
      <c r="B101" s="222">
        <v>300295808</v>
      </c>
      <c r="C101" s="229">
        <v>1989</v>
      </c>
      <c r="D101" s="220">
        <f t="shared" si="15"/>
        <v>6.7058823529411766</v>
      </c>
      <c r="E101" s="269">
        <v>13338</v>
      </c>
      <c r="F101" s="189"/>
      <c r="G101" s="200"/>
    </row>
    <row r="102" spans="1:7" s="6" customFormat="1" x14ac:dyDescent="0.25">
      <c r="A102" s="21" t="s">
        <v>246</v>
      </c>
      <c r="B102" s="222">
        <v>300295885</v>
      </c>
      <c r="C102" s="229">
        <v>14497</v>
      </c>
      <c r="D102" s="220">
        <f t="shared" si="15"/>
        <v>6.6755190729116372</v>
      </c>
      <c r="E102" s="269">
        <v>96775</v>
      </c>
      <c r="F102" s="189"/>
      <c r="G102" s="200"/>
    </row>
    <row r="103" spans="1:7" s="6" customFormat="1" x14ac:dyDescent="0.25">
      <c r="A103" s="21" t="s">
        <v>250</v>
      </c>
      <c r="B103" s="222">
        <v>300296096</v>
      </c>
      <c r="C103" s="229">
        <v>6005</v>
      </c>
      <c r="D103" s="220">
        <f t="shared" si="15"/>
        <v>6.6756036636136553</v>
      </c>
      <c r="E103" s="269">
        <v>40087</v>
      </c>
      <c r="F103" s="189"/>
      <c r="G103" s="200"/>
    </row>
    <row r="104" spans="1:7" s="6" customFormat="1" x14ac:dyDescent="0.25">
      <c r="A104" s="21" t="s">
        <v>248</v>
      </c>
      <c r="B104" s="222">
        <v>300296347</v>
      </c>
      <c r="C104" s="229">
        <v>17996</v>
      </c>
      <c r="D104" s="220">
        <f t="shared" si="15"/>
        <v>6.6755390086685926</v>
      </c>
      <c r="E104" s="269">
        <v>120133</v>
      </c>
      <c r="F104" s="189"/>
      <c r="G104" s="200"/>
    </row>
    <row r="105" spans="1:7" s="6" customFormat="1" x14ac:dyDescent="0.25">
      <c r="A105" s="21" t="s">
        <v>249</v>
      </c>
      <c r="B105" s="222">
        <v>300296366</v>
      </c>
      <c r="C105" s="229">
        <v>18003</v>
      </c>
      <c r="D105" s="220">
        <f t="shared" si="15"/>
        <v>6.6755540743209467</v>
      </c>
      <c r="E105" s="269">
        <v>120180</v>
      </c>
      <c r="F105" s="189"/>
      <c r="G105" s="200"/>
    </row>
    <row r="106" spans="1:7" s="6" customFormat="1" x14ac:dyDescent="0.25">
      <c r="A106" s="21" t="s">
        <v>247</v>
      </c>
      <c r="B106" s="222">
        <v>300296782</v>
      </c>
      <c r="C106" s="229">
        <v>14995</v>
      </c>
      <c r="D106" s="220">
        <f t="shared" si="15"/>
        <v>6.6755585195065024</v>
      </c>
      <c r="E106" s="269">
        <v>100100</v>
      </c>
      <c r="F106" s="189"/>
      <c r="G106" s="200"/>
    </row>
    <row r="107" spans="1:7" s="6" customFormat="1" x14ac:dyDescent="0.25">
      <c r="A107" s="21" t="s">
        <v>242</v>
      </c>
      <c r="B107" s="222">
        <v>300296904</v>
      </c>
      <c r="C107" s="229">
        <v>17980</v>
      </c>
      <c r="D107" s="220">
        <f t="shared" si="15"/>
        <v>6.6755283648498329</v>
      </c>
      <c r="E107" s="269">
        <v>120026</v>
      </c>
      <c r="F107" s="189"/>
      <c r="G107" s="200"/>
    </row>
    <row r="108" spans="1:7" s="6" customFormat="1" ht="18.75" thickBot="1" x14ac:dyDescent="0.3">
      <c r="A108" s="21"/>
      <c r="B108" s="222"/>
      <c r="C108" s="229"/>
      <c r="D108" s="220" t="e">
        <f t="shared" si="15"/>
        <v>#DIV/0!</v>
      </c>
      <c r="E108" s="269"/>
      <c r="F108" s="189"/>
      <c r="G108" s="200"/>
    </row>
    <row r="109" spans="1:7" s="6" customFormat="1" ht="18.75" thickBot="1" x14ac:dyDescent="0.3">
      <c r="A109" s="286" t="s">
        <v>26</v>
      </c>
      <c r="B109" s="287"/>
      <c r="C109" s="223">
        <f>SUM(C100:C108)</f>
        <v>108461</v>
      </c>
      <c r="D109" s="223" t="e">
        <f>SUM(D100:D108)</f>
        <v>#DIV/0!</v>
      </c>
      <c r="E109" s="223">
        <f>SUM(E100:E108)</f>
        <v>724097</v>
      </c>
      <c r="F109" s="198">
        <f>C109/C118</f>
        <v>9.5670014704079306E-2</v>
      </c>
      <c r="G109" s="199">
        <f>E109/E118</f>
        <v>9.0345730750390471E-2</v>
      </c>
    </row>
    <row r="110" spans="1:7" s="6" customFormat="1" ht="18.75" thickBot="1" x14ac:dyDescent="0.3">
      <c r="A110" s="283" t="s">
        <v>39</v>
      </c>
      <c r="B110" s="284"/>
      <c r="C110" s="284"/>
      <c r="D110" s="284"/>
      <c r="E110" s="285"/>
      <c r="F110" s="188"/>
      <c r="G110" s="204"/>
    </row>
    <row r="111" spans="1:7" s="6" customFormat="1" x14ac:dyDescent="0.25">
      <c r="A111" s="18" t="s">
        <v>243</v>
      </c>
      <c r="B111" s="244">
        <v>300297302</v>
      </c>
      <c r="C111" s="227">
        <v>15002</v>
      </c>
      <c r="D111" s="220">
        <f>E111/C111</f>
        <v>6.6504466071190507</v>
      </c>
      <c r="E111" s="268">
        <v>99770</v>
      </c>
      <c r="F111" s="189"/>
      <c r="G111" s="200"/>
    </row>
    <row r="112" spans="1:7" s="6" customFormat="1" x14ac:dyDescent="0.25">
      <c r="A112" s="21" t="s">
        <v>244</v>
      </c>
      <c r="B112" s="245">
        <v>300297355</v>
      </c>
      <c r="C112" s="226">
        <v>16001</v>
      </c>
      <c r="D112" s="220">
        <f>E112/C112</f>
        <v>6.650459346290857</v>
      </c>
      <c r="E112" s="264">
        <v>106414</v>
      </c>
      <c r="F112" s="189"/>
      <c r="G112" s="200"/>
    </row>
    <row r="113" spans="1:7" s="6" customFormat="1" x14ac:dyDescent="0.25">
      <c r="A113" s="128" t="s">
        <v>255</v>
      </c>
      <c r="B113" s="222">
        <v>300297615</v>
      </c>
      <c r="C113" s="229">
        <v>13988</v>
      </c>
      <c r="D113" s="267">
        <f t="shared" ref="D113:D116" si="16">E113/C113</f>
        <v>6.6504861309694023</v>
      </c>
      <c r="E113" s="269">
        <v>93027</v>
      </c>
      <c r="F113" s="189"/>
      <c r="G113" s="200"/>
    </row>
    <row r="114" spans="1:7" s="6" customFormat="1" x14ac:dyDescent="0.25">
      <c r="A114" s="128" t="s">
        <v>256</v>
      </c>
      <c r="B114" s="222">
        <v>300297843</v>
      </c>
      <c r="C114" s="229">
        <v>14290</v>
      </c>
      <c r="D114" s="220">
        <f t="shared" si="16"/>
        <v>6.6504548635409373</v>
      </c>
      <c r="E114" s="269">
        <v>95035</v>
      </c>
      <c r="F114" s="189"/>
      <c r="G114" s="200"/>
    </row>
    <row r="115" spans="1:7" s="6" customFormat="1" x14ac:dyDescent="0.25">
      <c r="A115" s="21" t="s">
        <v>251</v>
      </c>
      <c r="B115" s="245">
        <v>300298308</v>
      </c>
      <c r="C115" s="226">
        <v>17795</v>
      </c>
      <c r="D115" s="220">
        <f t="shared" si="16"/>
        <v>6.6504636133745434</v>
      </c>
      <c r="E115" s="264">
        <v>118345</v>
      </c>
      <c r="F115" s="189"/>
      <c r="G115" s="200"/>
    </row>
    <row r="116" spans="1:7" s="6" customFormat="1" ht="18.75" thickBot="1" x14ac:dyDescent="0.3">
      <c r="A116" s="21" t="s">
        <v>252</v>
      </c>
      <c r="B116" s="245">
        <v>300298396</v>
      </c>
      <c r="C116" s="226">
        <v>15691</v>
      </c>
      <c r="D116" s="220">
        <f t="shared" si="16"/>
        <v>6.6505002867886045</v>
      </c>
      <c r="E116" s="264">
        <v>104353</v>
      </c>
      <c r="F116" s="189"/>
      <c r="G116" s="200"/>
    </row>
    <row r="117" spans="1:7" s="6" customFormat="1" ht="18.75" thickBot="1" x14ac:dyDescent="0.3">
      <c r="A117" s="286" t="s">
        <v>27</v>
      </c>
      <c r="B117" s="287"/>
      <c r="C117" s="223">
        <f>SUM(C111:C116)</f>
        <v>92767</v>
      </c>
      <c r="D117" s="223"/>
      <c r="E117" s="223">
        <f>SUM(E111:E116)</f>
        <v>616944</v>
      </c>
      <c r="F117" s="198">
        <f>C117/C118</f>
        <v>8.1826834106760254E-2</v>
      </c>
      <c r="G117" s="199">
        <f>E117/E118</f>
        <v>7.6976229030183654E-2</v>
      </c>
    </row>
    <row r="118" spans="1:7" s="6" customFormat="1" ht="24" customHeight="1" thickBot="1" x14ac:dyDescent="0.3">
      <c r="A118" s="49" t="s">
        <v>9</v>
      </c>
      <c r="B118" s="239"/>
      <c r="C118" s="224">
        <f>C13+C26+C35+C45+C55+C62+C71+C80+C89+C98+C109+C117</f>
        <v>1133699</v>
      </c>
      <c r="D118" s="224"/>
      <c r="E118" s="277">
        <f>E13+E26+E35+E45+E55+E62+E71+E80+E89+E98+E109+E117</f>
        <v>8014734</v>
      </c>
      <c r="F118" s="202">
        <f>SUM(F4:F117)</f>
        <v>1.0000000000000002</v>
      </c>
      <c r="G118" s="203">
        <f>SUM(G4:G117)</f>
        <v>0.99999999999999978</v>
      </c>
    </row>
    <row r="119" spans="1:7" ht="18" customHeight="1" x14ac:dyDescent="0.2">
      <c r="A119" s="306" t="s">
        <v>114</v>
      </c>
      <c r="B119" s="307"/>
      <c r="C119" s="310">
        <f>C118-'2023'!C122</f>
        <v>-334049</v>
      </c>
      <c r="D119" s="324"/>
      <c r="E119" s="312">
        <f>E118-'2023'!E122</f>
        <v>-1490995.5600000005</v>
      </c>
    </row>
    <row r="120" spans="1:7" ht="15" thickBot="1" x14ac:dyDescent="0.25">
      <c r="A120" s="308"/>
      <c r="B120" s="309"/>
      <c r="C120" s="311"/>
      <c r="D120" s="325"/>
      <c r="E120" s="313"/>
    </row>
  </sheetData>
  <mergeCells count="34">
    <mergeCell ref="F1:F2"/>
    <mergeCell ref="G1:G2"/>
    <mergeCell ref="A35:B35"/>
    <mergeCell ref="A1:B1"/>
    <mergeCell ref="C1:C2"/>
    <mergeCell ref="D1:D2"/>
    <mergeCell ref="E1:E2"/>
    <mergeCell ref="A3:E3"/>
    <mergeCell ref="A13:B13"/>
    <mergeCell ref="A14:E14"/>
    <mergeCell ref="A26:B26"/>
    <mergeCell ref="A27:E27"/>
    <mergeCell ref="A89:B89"/>
    <mergeCell ref="A36:E36"/>
    <mergeCell ref="A45:B45"/>
    <mergeCell ref="A46:E46"/>
    <mergeCell ref="A55:B55"/>
    <mergeCell ref="A56:E56"/>
    <mergeCell ref="A62:B62"/>
    <mergeCell ref="A63:E63"/>
    <mergeCell ref="A71:B71"/>
    <mergeCell ref="A72:E72"/>
    <mergeCell ref="A80:B80"/>
    <mergeCell ref="A81:E81"/>
    <mergeCell ref="A119:B120"/>
    <mergeCell ref="C119:C120"/>
    <mergeCell ref="D119:D120"/>
    <mergeCell ref="E119:E120"/>
    <mergeCell ref="A90:E90"/>
    <mergeCell ref="A98:B98"/>
    <mergeCell ref="A99:E99"/>
    <mergeCell ref="A109:B109"/>
    <mergeCell ref="A110:E110"/>
    <mergeCell ref="A117:B1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87" fitToWidth="0" fitToHeight="0" orientation="portrait" r:id="rId1"/>
  <headerFooter>
    <oddHeader>&amp;L&amp;D&amp;C&amp;"-,מודגש"&amp;14&amp;U&amp;KFF0000צריכת סולר לשנת &amp;A&amp;R&amp;G</oddHeader>
  </headerFooter>
  <rowBreaks count="1" manualBreakCount="1">
    <brk id="55" max="6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B8982-D7DC-4A84-BF6C-821219482CBC}">
  <dimension ref="A1:G125"/>
  <sheetViews>
    <sheetView rightToLeft="1" tabSelected="1" zoomScale="80" zoomScaleNormal="80" workbookViewId="0">
      <pane ySplit="1" topLeftCell="A2" activePane="bottomLeft" state="frozen"/>
      <selection activeCell="C56" sqref="C56"/>
      <selection pane="bottomLeft" activeCell="A17" sqref="A17"/>
    </sheetView>
  </sheetViews>
  <sheetFormatPr defaultRowHeight="18" x14ac:dyDescent="0.25"/>
  <cols>
    <col min="1" max="1" width="13.5" style="1" bestFit="1" customWidth="1"/>
    <col min="2" max="2" width="13.625" style="240" bestFit="1" customWidth="1"/>
    <col min="3" max="3" width="17.125" style="232" customWidth="1"/>
    <col min="4" max="4" width="18.125" style="225" bestFit="1" customWidth="1"/>
    <col min="5" max="5" width="17.75" style="243" bestFit="1" customWidth="1"/>
    <col min="6" max="7" width="9" style="141"/>
  </cols>
  <sheetData>
    <row r="1" spans="1:7" s="9" customFormat="1" ht="33.75" customHeight="1" x14ac:dyDescent="0.2">
      <c r="A1" s="303" t="s">
        <v>0</v>
      </c>
      <c r="B1" s="304"/>
      <c r="C1" s="297" t="s">
        <v>40</v>
      </c>
      <c r="D1" s="299" t="s">
        <v>127</v>
      </c>
      <c r="E1" s="320" t="s">
        <v>122</v>
      </c>
      <c r="F1" s="327" t="s">
        <v>10</v>
      </c>
      <c r="G1" s="314" t="s">
        <v>11</v>
      </c>
    </row>
    <row r="2" spans="1:7" s="9" customFormat="1" ht="18.75" thickBot="1" x14ac:dyDescent="0.25">
      <c r="A2" s="115" t="s">
        <v>41</v>
      </c>
      <c r="B2" s="116" t="s">
        <v>42</v>
      </c>
      <c r="C2" s="298"/>
      <c r="D2" s="300"/>
      <c r="E2" s="321"/>
      <c r="F2" s="328"/>
      <c r="G2" s="326"/>
    </row>
    <row r="3" spans="1:7" s="6" customFormat="1" x14ac:dyDescent="0.25">
      <c r="A3" s="288" t="s">
        <v>29</v>
      </c>
      <c r="B3" s="289"/>
      <c r="C3" s="289"/>
      <c r="D3" s="289"/>
      <c r="E3" s="289"/>
      <c r="F3" s="188"/>
      <c r="G3" s="204"/>
    </row>
    <row r="4" spans="1:7" s="6" customFormat="1" x14ac:dyDescent="0.25">
      <c r="A4" s="117" t="s">
        <v>253</v>
      </c>
      <c r="B4" s="250">
        <v>300298902</v>
      </c>
      <c r="C4" s="251">
        <v>17988</v>
      </c>
      <c r="D4" s="220">
        <f>E4/C4</f>
        <v>6.3346675561485437</v>
      </c>
      <c r="E4" s="272">
        <v>113948</v>
      </c>
      <c r="F4" s="247"/>
      <c r="G4" s="200"/>
    </row>
    <row r="5" spans="1:7" s="6" customFormat="1" x14ac:dyDescent="0.25">
      <c r="A5" s="117" t="s">
        <v>254</v>
      </c>
      <c r="B5" s="250">
        <v>300299099</v>
      </c>
      <c r="C5" s="251">
        <v>14999</v>
      </c>
      <c r="D5" s="220">
        <f>E5/C5</f>
        <v>6.3346223081538771</v>
      </c>
      <c r="E5" s="272">
        <v>95013</v>
      </c>
      <c r="F5" s="247"/>
      <c r="G5" s="200"/>
    </row>
    <row r="6" spans="1:7" s="6" customFormat="1" x14ac:dyDescent="0.25">
      <c r="A6" s="117" t="s">
        <v>257</v>
      </c>
      <c r="B6" s="250">
        <v>300299398</v>
      </c>
      <c r="C6" s="251">
        <v>17793</v>
      </c>
      <c r="D6" s="220">
        <f>E6/C6</f>
        <v>6.3346259765076152</v>
      </c>
      <c r="E6" s="272">
        <v>112712</v>
      </c>
      <c r="F6" s="247"/>
      <c r="G6" s="200"/>
    </row>
    <row r="7" spans="1:7" s="6" customFormat="1" x14ac:dyDescent="0.25">
      <c r="A7" s="117" t="s">
        <v>259</v>
      </c>
      <c r="B7" s="250">
        <v>300299390</v>
      </c>
      <c r="C7" s="251">
        <v>15493</v>
      </c>
      <c r="D7" s="220">
        <f t="shared" ref="D7:D8" si="0">E7/C7</f>
        <v>6.334667269089266</v>
      </c>
      <c r="E7" s="272">
        <v>98143</v>
      </c>
      <c r="F7" s="247"/>
      <c r="G7" s="200"/>
    </row>
    <row r="8" spans="1:7" s="6" customFormat="1" x14ac:dyDescent="0.25">
      <c r="A8" s="117" t="s">
        <v>260</v>
      </c>
      <c r="B8" s="250">
        <v>300299642</v>
      </c>
      <c r="C8" s="251">
        <v>2502</v>
      </c>
      <c r="D8" s="220">
        <f t="shared" si="0"/>
        <v>6.3345323741007196</v>
      </c>
      <c r="E8" s="272">
        <v>15849</v>
      </c>
      <c r="F8" s="247"/>
      <c r="G8" s="200"/>
    </row>
    <row r="9" spans="1:7" s="6" customFormat="1" x14ac:dyDescent="0.25">
      <c r="A9" s="117" t="s">
        <v>258</v>
      </c>
      <c r="B9" s="250">
        <v>300299634</v>
      </c>
      <c r="C9" s="251">
        <v>7997</v>
      </c>
      <c r="D9" s="220">
        <f>E9/C9</f>
        <v>6.3346254845567085</v>
      </c>
      <c r="E9" s="272">
        <v>50658</v>
      </c>
      <c r="F9" s="247"/>
      <c r="G9" s="200"/>
    </row>
    <row r="10" spans="1:7" s="6" customFormat="1" x14ac:dyDescent="0.25">
      <c r="A10" s="117" t="s">
        <v>258</v>
      </c>
      <c r="B10" s="233">
        <v>300299641</v>
      </c>
      <c r="C10" s="226">
        <v>9994</v>
      </c>
      <c r="D10" s="220">
        <f t="shared" ref="D10:D12" si="1">E10/C10</f>
        <v>6.3347008204922952</v>
      </c>
      <c r="E10" s="272">
        <v>63309</v>
      </c>
      <c r="F10" s="247"/>
      <c r="G10" s="200"/>
    </row>
    <row r="11" spans="1:7" s="6" customFormat="1" x14ac:dyDescent="0.25">
      <c r="A11" s="117" t="s">
        <v>261</v>
      </c>
      <c r="B11" s="233">
        <v>300299852</v>
      </c>
      <c r="C11" s="226">
        <v>17993</v>
      </c>
      <c r="D11" s="220">
        <f t="shared" si="1"/>
        <v>6.3346301339409772</v>
      </c>
      <c r="E11" s="272">
        <v>113979</v>
      </c>
      <c r="F11" s="247"/>
      <c r="G11" s="200"/>
    </row>
    <row r="12" spans="1:7" s="6" customFormat="1" x14ac:dyDescent="0.25">
      <c r="A12" s="117"/>
      <c r="B12" s="233"/>
      <c r="C12" s="226"/>
      <c r="D12" s="220" t="e">
        <f t="shared" si="1"/>
        <v>#DIV/0!</v>
      </c>
      <c r="E12" s="272"/>
      <c r="F12" s="247"/>
      <c r="G12" s="200"/>
    </row>
    <row r="13" spans="1:7" s="6" customFormat="1" ht="18.75" thickBot="1" x14ac:dyDescent="0.3">
      <c r="A13" s="295" t="s">
        <v>16</v>
      </c>
      <c r="B13" s="296"/>
      <c r="C13" s="249">
        <f>SUM(C4:C12)</f>
        <v>104759</v>
      </c>
      <c r="D13" s="249"/>
      <c r="E13" s="255">
        <f>SUM(E4:E12)</f>
        <v>663611</v>
      </c>
      <c r="F13" s="189">
        <f>C13/C123</f>
        <v>0.77169397135953799</v>
      </c>
      <c r="G13" s="200">
        <f>E13/E123</f>
        <v>0.76900016571006768</v>
      </c>
    </row>
    <row r="14" spans="1:7" s="6" customFormat="1" x14ac:dyDescent="0.25">
      <c r="A14" s="291" t="s">
        <v>28</v>
      </c>
      <c r="B14" s="292"/>
      <c r="C14" s="292"/>
      <c r="D14" s="292"/>
      <c r="E14" s="293"/>
      <c r="F14" s="188"/>
      <c r="G14" s="204"/>
    </row>
    <row r="15" spans="1:7" s="6" customFormat="1" x14ac:dyDescent="0.25">
      <c r="A15" s="118" t="s">
        <v>262</v>
      </c>
      <c r="B15" s="233">
        <v>300300510</v>
      </c>
      <c r="C15" s="226">
        <v>15995</v>
      </c>
      <c r="D15" s="220">
        <f t="shared" ref="D15:D25" si="2">E15/C15</f>
        <v>6.4318224445139105</v>
      </c>
      <c r="E15" s="272">
        <v>102877</v>
      </c>
      <c r="F15" s="247"/>
      <c r="G15" s="200"/>
    </row>
    <row r="16" spans="1:7" s="6" customFormat="1" x14ac:dyDescent="0.25">
      <c r="A16" s="118" t="s">
        <v>263</v>
      </c>
      <c r="B16" s="233">
        <v>300301061</v>
      </c>
      <c r="C16" s="226">
        <v>14998</v>
      </c>
      <c r="D16" s="220">
        <f>E16/C16</f>
        <v>6.4318575810108012</v>
      </c>
      <c r="E16" s="272">
        <v>96465</v>
      </c>
      <c r="F16" s="247"/>
      <c r="G16" s="200"/>
    </row>
    <row r="17" spans="1:7" s="6" customFormat="1" x14ac:dyDescent="0.25">
      <c r="A17" s="118"/>
      <c r="B17" s="233"/>
      <c r="C17" s="226"/>
      <c r="D17" s="220" t="e">
        <f t="shared" ref="D17:D23" si="3">E17/C17</f>
        <v>#DIV/0!</v>
      </c>
      <c r="E17" s="272"/>
      <c r="F17" s="247"/>
      <c r="G17" s="200"/>
    </row>
    <row r="18" spans="1:7" s="6" customFormat="1" x14ac:dyDescent="0.25">
      <c r="A18" s="118"/>
      <c r="B18" s="233"/>
      <c r="C18" s="226"/>
      <c r="D18" s="220" t="e">
        <f t="shared" si="3"/>
        <v>#DIV/0!</v>
      </c>
      <c r="E18" s="272"/>
      <c r="F18" s="247"/>
      <c r="G18" s="200"/>
    </row>
    <row r="19" spans="1:7" s="6" customFormat="1" x14ac:dyDescent="0.25">
      <c r="A19" s="118"/>
      <c r="B19" s="233"/>
      <c r="C19" s="226"/>
      <c r="D19" s="220" t="e">
        <f t="shared" si="3"/>
        <v>#DIV/0!</v>
      </c>
      <c r="E19" s="272"/>
      <c r="F19" s="247"/>
      <c r="G19" s="200"/>
    </row>
    <row r="20" spans="1:7" s="6" customFormat="1" x14ac:dyDescent="0.25">
      <c r="A20" s="118"/>
      <c r="B20" s="233"/>
      <c r="C20" s="226"/>
      <c r="D20" s="220" t="e">
        <f t="shared" si="3"/>
        <v>#DIV/0!</v>
      </c>
      <c r="E20" s="272"/>
      <c r="F20" s="247"/>
      <c r="G20" s="200"/>
    </row>
    <row r="21" spans="1:7" s="6" customFormat="1" x14ac:dyDescent="0.25">
      <c r="A21" s="118"/>
      <c r="B21" s="233"/>
      <c r="C21" s="226"/>
      <c r="D21" s="220" t="e">
        <f t="shared" si="3"/>
        <v>#DIV/0!</v>
      </c>
      <c r="E21" s="272"/>
      <c r="F21" s="247"/>
      <c r="G21" s="200"/>
    </row>
    <row r="22" spans="1:7" s="6" customFormat="1" x14ac:dyDescent="0.25">
      <c r="A22" s="118"/>
      <c r="B22" s="233"/>
      <c r="C22" s="226"/>
      <c r="D22" s="220" t="e">
        <f t="shared" si="3"/>
        <v>#DIV/0!</v>
      </c>
      <c r="E22" s="272"/>
      <c r="F22" s="247"/>
      <c r="G22" s="200"/>
    </row>
    <row r="23" spans="1:7" s="6" customFormat="1" x14ac:dyDescent="0.25">
      <c r="A23" s="118"/>
      <c r="B23" s="233"/>
      <c r="C23" s="226"/>
      <c r="D23" s="220" t="e">
        <f t="shared" si="3"/>
        <v>#DIV/0!</v>
      </c>
      <c r="E23" s="272"/>
      <c r="F23" s="247"/>
      <c r="G23" s="200"/>
    </row>
    <row r="24" spans="1:7" s="6" customFormat="1" x14ac:dyDescent="0.25">
      <c r="A24" s="118"/>
      <c r="B24" s="233"/>
      <c r="C24" s="226"/>
      <c r="D24" s="220" t="e">
        <f t="shared" si="2"/>
        <v>#DIV/0!</v>
      </c>
      <c r="E24" s="272"/>
      <c r="F24" s="247"/>
      <c r="G24" s="200"/>
    </row>
    <row r="25" spans="1:7" s="6" customFormat="1" ht="18.75" thickBot="1" x14ac:dyDescent="0.3">
      <c r="A25" s="118"/>
      <c r="B25" s="233"/>
      <c r="C25" s="226"/>
      <c r="D25" s="220" t="e">
        <f t="shared" si="2"/>
        <v>#DIV/0!</v>
      </c>
      <c r="E25" s="272"/>
      <c r="F25" s="247"/>
      <c r="G25" s="200"/>
    </row>
    <row r="26" spans="1:7" s="6" customFormat="1" ht="18.75" thickBot="1" x14ac:dyDescent="0.3">
      <c r="A26" s="295" t="s">
        <v>17</v>
      </c>
      <c r="B26" s="296"/>
      <c r="C26" s="249">
        <f>SUM(C15:C25)</f>
        <v>30993</v>
      </c>
      <c r="D26" s="249"/>
      <c r="E26" s="249">
        <f>SUM(E15:E25)</f>
        <v>199342</v>
      </c>
      <c r="F26" s="198">
        <f>C26/C123</f>
        <v>0.22830602864046201</v>
      </c>
      <c r="G26" s="199">
        <f>E26/E123</f>
        <v>0.23099983428993237</v>
      </c>
    </row>
    <row r="27" spans="1:7" s="6" customFormat="1" ht="18.75" thickBot="1" x14ac:dyDescent="0.3">
      <c r="A27" s="283" t="s">
        <v>30</v>
      </c>
      <c r="B27" s="284"/>
      <c r="C27" s="284"/>
      <c r="D27" s="284"/>
      <c r="E27" s="285"/>
      <c r="F27" s="188"/>
      <c r="G27" s="204"/>
    </row>
    <row r="28" spans="1:7" s="6" customFormat="1" x14ac:dyDescent="0.25">
      <c r="A28" s="128"/>
      <c r="B28" s="235"/>
      <c r="C28" s="229"/>
      <c r="D28" s="220" t="e">
        <f t="shared" ref="D28:D34" si="4">E28/C28</f>
        <v>#DIV/0!</v>
      </c>
      <c r="E28" s="264"/>
      <c r="F28" s="189"/>
      <c r="G28" s="200"/>
    </row>
    <row r="29" spans="1:7" s="6" customFormat="1" x14ac:dyDescent="0.25">
      <c r="A29" s="128"/>
      <c r="B29" s="235"/>
      <c r="C29" s="229"/>
      <c r="D29" s="220" t="e">
        <f t="shared" si="4"/>
        <v>#DIV/0!</v>
      </c>
      <c r="E29" s="264"/>
      <c r="F29" s="189"/>
      <c r="G29" s="200"/>
    </row>
    <row r="30" spans="1:7" s="6" customFormat="1" x14ac:dyDescent="0.25">
      <c r="A30" s="128"/>
      <c r="B30" s="235"/>
      <c r="C30" s="229"/>
      <c r="D30" s="220" t="e">
        <f>E30/C30</f>
        <v>#DIV/0!</v>
      </c>
      <c r="E30" s="264"/>
      <c r="F30" s="189"/>
      <c r="G30" s="200"/>
    </row>
    <row r="31" spans="1:7" s="6" customFormat="1" x14ac:dyDescent="0.25">
      <c r="A31" s="128"/>
      <c r="B31" s="235"/>
      <c r="C31" s="229"/>
      <c r="D31" s="220" t="e">
        <f>E31/C31</f>
        <v>#DIV/0!</v>
      </c>
      <c r="E31" s="264"/>
      <c r="F31" s="189"/>
      <c r="G31" s="200"/>
    </row>
    <row r="32" spans="1:7" s="6" customFormat="1" x14ac:dyDescent="0.25">
      <c r="A32" s="128"/>
      <c r="B32" s="235"/>
      <c r="C32" s="229"/>
      <c r="D32" s="220" t="e">
        <f t="shared" ref="D32" si="5">E32/C32</f>
        <v>#DIV/0!</v>
      </c>
      <c r="E32" s="264"/>
      <c r="F32" s="189"/>
      <c r="G32" s="200"/>
    </row>
    <row r="33" spans="1:7" s="6" customFormat="1" x14ac:dyDescent="0.25">
      <c r="A33" s="21"/>
      <c r="B33" s="275"/>
      <c r="C33" s="228"/>
      <c r="D33" s="220" t="e">
        <f t="shared" si="4"/>
        <v>#DIV/0!</v>
      </c>
      <c r="E33" s="263"/>
      <c r="F33" s="189"/>
      <c r="G33" s="200"/>
    </row>
    <row r="34" spans="1:7" s="6" customFormat="1" ht="18.75" thickBot="1" x14ac:dyDescent="0.3">
      <c r="A34" s="46"/>
      <c r="B34" s="275"/>
      <c r="C34" s="228"/>
      <c r="D34" s="220" t="e">
        <f t="shared" si="4"/>
        <v>#DIV/0!</v>
      </c>
      <c r="E34" s="266"/>
      <c r="F34" s="201"/>
      <c r="G34" s="191"/>
    </row>
    <row r="35" spans="1:7" s="6" customFormat="1" ht="18.75" thickBot="1" x14ac:dyDescent="0.3">
      <c r="A35" s="286" t="s">
        <v>18</v>
      </c>
      <c r="B35" s="287"/>
      <c r="C35" s="223">
        <f>SUM(C33:C34)</f>
        <v>0</v>
      </c>
      <c r="D35" s="223"/>
      <c r="E35" s="223">
        <f>SUM(E28:E34)</f>
        <v>0</v>
      </c>
      <c r="F35" s="198">
        <f>C35/C123</f>
        <v>0</v>
      </c>
      <c r="G35" s="199">
        <f>E35/E123</f>
        <v>0</v>
      </c>
    </row>
    <row r="36" spans="1:7" s="6" customFormat="1" ht="18.75" thickBot="1" x14ac:dyDescent="0.3">
      <c r="A36" s="283" t="s">
        <v>31</v>
      </c>
      <c r="B36" s="284"/>
      <c r="C36" s="284"/>
      <c r="D36" s="284"/>
      <c r="E36" s="285"/>
      <c r="F36" s="188"/>
      <c r="G36" s="204"/>
    </row>
    <row r="37" spans="1:7" s="6" customFormat="1" x14ac:dyDescent="0.25">
      <c r="A37" s="46"/>
      <c r="B37" s="246"/>
      <c r="C37" s="230"/>
      <c r="D37" s="220" t="e">
        <f t="shared" ref="D37:D44" si="6">E37/C37</f>
        <v>#DIV/0!</v>
      </c>
      <c r="E37" s="266"/>
      <c r="F37" s="189"/>
      <c r="G37" s="200"/>
    </row>
    <row r="38" spans="1:7" s="6" customFormat="1" x14ac:dyDescent="0.25">
      <c r="A38" s="46"/>
      <c r="B38" s="246"/>
      <c r="C38" s="230"/>
      <c r="D38" s="220" t="e">
        <f t="shared" si="6"/>
        <v>#DIV/0!</v>
      </c>
      <c r="E38" s="266"/>
      <c r="F38" s="189"/>
      <c r="G38" s="200"/>
    </row>
    <row r="39" spans="1:7" s="6" customFormat="1" x14ac:dyDescent="0.25">
      <c r="A39" s="46"/>
      <c r="B39" s="246"/>
      <c r="C39" s="230"/>
      <c r="D39" s="220" t="e">
        <f t="shared" si="6"/>
        <v>#DIV/0!</v>
      </c>
      <c r="E39" s="266"/>
      <c r="F39" s="189"/>
      <c r="G39" s="200"/>
    </row>
    <row r="40" spans="1:7" s="6" customFormat="1" x14ac:dyDescent="0.25">
      <c r="A40" s="276"/>
      <c r="B40" s="246"/>
      <c r="C40" s="230"/>
      <c r="D40" s="220" t="e">
        <f t="shared" si="6"/>
        <v>#DIV/0!</v>
      </c>
      <c r="E40" s="266"/>
      <c r="F40" s="189"/>
      <c r="G40" s="200"/>
    </row>
    <row r="41" spans="1:7" s="6" customFormat="1" x14ac:dyDescent="0.25">
      <c r="A41" s="46"/>
      <c r="B41" s="246"/>
      <c r="C41" s="230"/>
      <c r="D41" s="220" t="e">
        <f t="shared" si="6"/>
        <v>#DIV/0!</v>
      </c>
      <c r="E41" s="266"/>
      <c r="F41" s="189"/>
      <c r="G41" s="200"/>
    </row>
    <row r="42" spans="1:7" s="6" customFormat="1" x14ac:dyDescent="0.25">
      <c r="A42" s="46"/>
      <c r="B42" s="246"/>
      <c r="C42" s="228"/>
      <c r="D42" s="220" t="e">
        <f t="shared" si="6"/>
        <v>#DIV/0!</v>
      </c>
      <c r="E42" s="266"/>
      <c r="F42" s="189"/>
      <c r="G42" s="200"/>
    </row>
    <row r="43" spans="1:7" s="6" customFormat="1" x14ac:dyDescent="0.25">
      <c r="A43" s="46"/>
      <c r="B43" s="246"/>
      <c r="C43" s="228"/>
      <c r="D43" s="220" t="e">
        <f>E43/C43</f>
        <v>#DIV/0!</v>
      </c>
      <c r="E43" s="266"/>
      <c r="F43" s="189"/>
      <c r="G43" s="200"/>
    </row>
    <row r="44" spans="1:7" s="6" customFormat="1" ht="18.75" thickBot="1" x14ac:dyDescent="0.3">
      <c r="A44" s="46"/>
      <c r="B44" s="246"/>
      <c r="C44" s="228"/>
      <c r="D44" s="220" t="e">
        <f t="shared" si="6"/>
        <v>#DIV/0!</v>
      </c>
      <c r="E44" s="266"/>
      <c r="F44" s="201"/>
      <c r="G44" s="191"/>
    </row>
    <row r="45" spans="1:7" s="6" customFormat="1" ht="18.75" thickBot="1" x14ac:dyDescent="0.3">
      <c r="A45" s="286" t="s">
        <v>19</v>
      </c>
      <c r="B45" s="287"/>
      <c r="C45" s="223">
        <f>SUM(C37:C44)</f>
        <v>0</v>
      </c>
      <c r="D45" s="223"/>
      <c r="E45" s="223">
        <f>SUM(E37:E44)</f>
        <v>0</v>
      </c>
      <c r="F45" s="198">
        <f>C45/C123</f>
        <v>0</v>
      </c>
      <c r="G45" s="199">
        <f>E45/E123</f>
        <v>0</v>
      </c>
    </row>
    <row r="46" spans="1:7" s="6" customFormat="1" ht="18.75" thickBot="1" x14ac:dyDescent="0.3">
      <c r="A46" s="283" t="s">
        <v>32</v>
      </c>
      <c r="B46" s="284"/>
      <c r="C46" s="284"/>
      <c r="D46" s="284"/>
      <c r="E46" s="285"/>
      <c r="F46" s="188"/>
      <c r="G46" s="204"/>
    </row>
    <row r="47" spans="1:7" s="6" customFormat="1" x14ac:dyDescent="0.25">
      <c r="A47" s="21"/>
      <c r="B47" s="245"/>
      <c r="C47" s="226"/>
      <c r="D47" s="220" t="e">
        <f>E47/C47</f>
        <v>#DIV/0!</v>
      </c>
      <c r="E47" s="264"/>
      <c r="F47" s="189"/>
      <c r="G47" s="200"/>
    </row>
    <row r="48" spans="1:7" s="6" customFormat="1" x14ac:dyDescent="0.25">
      <c r="A48" s="21"/>
      <c r="B48" s="245"/>
      <c r="C48" s="226"/>
      <c r="D48" s="220" t="e">
        <f>E48/C48</f>
        <v>#DIV/0!</v>
      </c>
      <c r="E48" s="264"/>
      <c r="F48" s="189"/>
      <c r="G48" s="200"/>
    </row>
    <row r="49" spans="1:7" s="6" customFormat="1" x14ac:dyDescent="0.25">
      <c r="A49" s="21"/>
      <c r="B49" s="245"/>
      <c r="C49" s="226"/>
      <c r="D49" s="220" t="e">
        <f>E49/C49</f>
        <v>#DIV/0!</v>
      </c>
      <c r="E49" s="264"/>
      <c r="F49" s="189"/>
      <c r="G49" s="200"/>
    </row>
    <row r="50" spans="1:7" s="6" customFormat="1" x14ac:dyDescent="0.25">
      <c r="A50" s="21"/>
      <c r="B50" s="245"/>
      <c r="C50" s="226"/>
      <c r="D50" s="220" t="e">
        <f>E50/C50</f>
        <v>#DIV/0!</v>
      </c>
      <c r="E50" s="264"/>
      <c r="F50" s="189"/>
      <c r="G50" s="200"/>
    </row>
    <row r="51" spans="1:7" s="6" customFormat="1" x14ac:dyDescent="0.25">
      <c r="A51" s="21"/>
      <c r="B51" s="245"/>
      <c r="C51" s="226"/>
      <c r="D51" s="220" t="e">
        <f t="shared" ref="D51:D54" si="7">E51/C51</f>
        <v>#DIV/0!</v>
      </c>
      <c r="E51" s="264"/>
      <c r="F51" s="189"/>
      <c r="G51" s="200"/>
    </row>
    <row r="52" spans="1:7" s="6" customFormat="1" x14ac:dyDescent="0.25">
      <c r="A52" s="21"/>
      <c r="B52" s="245"/>
      <c r="C52" s="226"/>
      <c r="D52" s="220" t="e">
        <f>E52/C52</f>
        <v>#DIV/0!</v>
      </c>
      <c r="E52" s="264"/>
      <c r="F52" s="189"/>
      <c r="G52" s="200"/>
    </row>
    <row r="53" spans="1:7" s="6" customFormat="1" x14ac:dyDescent="0.25">
      <c r="A53" s="21"/>
      <c r="B53" s="245"/>
      <c r="C53" s="226"/>
      <c r="D53" s="220" t="e">
        <f t="shared" si="7"/>
        <v>#DIV/0!</v>
      </c>
      <c r="E53" s="264"/>
      <c r="F53" s="189"/>
      <c r="G53" s="200"/>
    </row>
    <row r="54" spans="1:7" s="6" customFormat="1" ht="18.75" thickBot="1" x14ac:dyDescent="0.3">
      <c r="A54" s="122"/>
      <c r="B54" s="278"/>
      <c r="C54" s="279"/>
      <c r="D54" s="280" t="e">
        <f t="shared" si="7"/>
        <v>#DIV/0!</v>
      </c>
      <c r="E54" s="281"/>
      <c r="F54" s="189"/>
      <c r="G54" s="200"/>
    </row>
    <row r="55" spans="1:7" s="6" customFormat="1" ht="18.75" thickBot="1" x14ac:dyDescent="0.3">
      <c r="A55" s="295" t="s">
        <v>20</v>
      </c>
      <c r="B55" s="287"/>
      <c r="C55" s="223">
        <f>SUM(C47:C54)</f>
        <v>0</v>
      </c>
      <c r="D55" s="223"/>
      <c r="E55" s="223">
        <f>SUM(E47:E54)</f>
        <v>0</v>
      </c>
      <c r="F55" s="198">
        <f>C55/C123</f>
        <v>0</v>
      </c>
      <c r="G55" s="199">
        <f>E55/E123</f>
        <v>0</v>
      </c>
    </row>
    <row r="56" spans="1:7" s="6" customFormat="1" ht="18.75" thickBot="1" x14ac:dyDescent="0.3">
      <c r="A56" s="283" t="s">
        <v>33</v>
      </c>
      <c r="B56" s="284"/>
      <c r="C56" s="284"/>
      <c r="D56" s="284"/>
      <c r="E56" s="285"/>
      <c r="F56" s="188"/>
      <c r="G56" s="204"/>
    </row>
    <row r="57" spans="1:7" s="6" customFormat="1" x14ac:dyDescent="0.25">
      <c r="A57" s="21"/>
      <c r="B57" s="245"/>
      <c r="C57" s="226"/>
      <c r="D57" s="220" t="e">
        <f>E57/C57</f>
        <v>#DIV/0!</v>
      </c>
      <c r="E57" s="264"/>
      <c r="F57" s="189"/>
      <c r="G57" s="200"/>
    </row>
    <row r="58" spans="1:7" s="6" customFormat="1" x14ac:dyDescent="0.25">
      <c r="A58" s="21"/>
      <c r="B58" s="245"/>
      <c r="C58" s="226"/>
      <c r="D58" s="220" t="e">
        <f>E58/C58</f>
        <v>#DIV/0!</v>
      </c>
      <c r="E58" s="264"/>
      <c r="F58" s="189"/>
      <c r="G58" s="200"/>
    </row>
    <row r="59" spans="1:7" s="6" customFormat="1" x14ac:dyDescent="0.25">
      <c r="A59" s="21"/>
      <c r="B59" s="245"/>
      <c r="C59" s="226"/>
      <c r="D59" s="220" t="e">
        <f t="shared" ref="D59:D61" si="8">E59/C59</f>
        <v>#DIV/0!</v>
      </c>
      <c r="E59" s="264"/>
      <c r="F59" s="189"/>
      <c r="G59" s="200"/>
    </row>
    <row r="60" spans="1:7" s="6" customFormat="1" x14ac:dyDescent="0.25">
      <c r="A60" s="21"/>
      <c r="B60" s="245"/>
      <c r="C60" s="226"/>
      <c r="D60" s="220" t="e">
        <f t="shared" si="8"/>
        <v>#DIV/0!</v>
      </c>
      <c r="E60" s="264"/>
      <c r="F60" s="189"/>
      <c r="G60" s="200"/>
    </row>
    <row r="61" spans="1:7" s="6" customFormat="1" ht="18.75" thickBot="1" x14ac:dyDescent="0.3">
      <c r="A61" s="21"/>
      <c r="B61" s="245"/>
      <c r="C61" s="226"/>
      <c r="D61" s="220" t="e">
        <f t="shared" si="8"/>
        <v>#DIV/0!</v>
      </c>
      <c r="E61" s="264"/>
      <c r="F61" s="189"/>
      <c r="G61" s="200"/>
    </row>
    <row r="62" spans="1:7" s="6" customFormat="1" ht="18.75" thickBot="1" x14ac:dyDescent="0.3">
      <c r="A62" s="286" t="s">
        <v>21</v>
      </c>
      <c r="B62" s="287"/>
      <c r="C62" s="223">
        <f>SUM(C57:C61)</f>
        <v>0</v>
      </c>
      <c r="D62" s="223"/>
      <c r="E62" s="223">
        <f>SUM(E57:E61)</f>
        <v>0</v>
      </c>
      <c r="F62" s="198">
        <f>C62/C123</f>
        <v>0</v>
      </c>
      <c r="G62" s="199">
        <f>E62/E123</f>
        <v>0</v>
      </c>
    </row>
    <row r="63" spans="1:7" s="6" customFormat="1" ht="18.75" thickBot="1" x14ac:dyDescent="0.3">
      <c r="A63" s="283" t="s">
        <v>34</v>
      </c>
      <c r="B63" s="284"/>
      <c r="C63" s="284"/>
      <c r="D63" s="284"/>
      <c r="E63" s="285"/>
      <c r="F63" s="188"/>
      <c r="G63" s="204"/>
    </row>
    <row r="64" spans="1:7" s="6" customFormat="1" ht="18.75" thickBot="1" x14ac:dyDescent="0.3">
      <c r="A64" s="18"/>
      <c r="B64" s="244"/>
      <c r="C64" s="227"/>
      <c r="D64" s="220" t="e">
        <f t="shared" ref="D64:D70" si="9">E64/C64</f>
        <v>#DIV/0!</v>
      </c>
      <c r="E64" s="264"/>
      <c r="F64" s="205"/>
      <c r="G64" s="206"/>
    </row>
    <row r="65" spans="1:7" s="6" customFormat="1" x14ac:dyDescent="0.25">
      <c r="A65" s="18"/>
      <c r="B65" s="244"/>
      <c r="C65" s="227"/>
      <c r="D65" s="220" t="e">
        <f t="shared" si="9"/>
        <v>#DIV/0!</v>
      </c>
      <c r="E65" s="264"/>
      <c r="F65" s="205"/>
      <c r="G65" s="206"/>
    </row>
    <row r="66" spans="1:7" s="6" customFormat="1" x14ac:dyDescent="0.25">
      <c r="A66" s="128"/>
      <c r="B66" s="222"/>
      <c r="C66" s="229"/>
      <c r="D66" s="220" t="e">
        <f>E66/C66</f>
        <v>#DIV/0!</v>
      </c>
      <c r="E66" s="264"/>
      <c r="F66" s="205"/>
      <c r="G66" s="206"/>
    </row>
    <row r="67" spans="1:7" s="6" customFormat="1" x14ac:dyDescent="0.25">
      <c r="A67" s="128"/>
      <c r="B67" s="222"/>
      <c r="C67" s="229"/>
      <c r="D67" s="220" t="e">
        <f>E67/C67</f>
        <v>#DIV/0!</v>
      </c>
      <c r="E67" s="264"/>
      <c r="F67" s="205"/>
      <c r="G67" s="206"/>
    </row>
    <row r="68" spans="1:7" s="6" customFormat="1" x14ac:dyDescent="0.25">
      <c r="A68" s="221"/>
      <c r="B68" s="222"/>
      <c r="C68" s="229"/>
      <c r="D68" s="220" t="e">
        <f>E68/C68</f>
        <v>#DIV/0!</v>
      </c>
      <c r="E68" s="264"/>
      <c r="F68" s="205"/>
      <c r="G68" s="206"/>
    </row>
    <row r="69" spans="1:7" s="6" customFormat="1" x14ac:dyDescent="0.25">
      <c r="A69" s="128"/>
      <c r="B69" s="222"/>
      <c r="C69" s="229"/>
      <c r="D69" s="220" t="e">
        <f>E69/C69</f>
        <v>#DIV/0!</v>
      </c>
      <c r="E69" s="264"/>
      <c r="F69" s="205"/>
      <c r="G69" s="206"/>
    </row>
    <row r="70" spans="1:7" s="6" customFormat="1" ht="18.75" thickBot="1" x14ac:dyDescent="0.3">
      <c r="A70" s="128"/>
      <c r="B70" s="222"/>
      <c r="C70" s="229"/>
      <c r="D70" s="220" t="e">
        <f t="shared" si="9"/>
        <v>#DIV/0!</v>
      </c>
      <c r="E70" s="264"/>
      <c r="F70" s="205"/>
      <c r="G70" s="206"/>
    </row>
    <row r="71" spans="1:7" s="6" customFormat="1" ht="18.75" thickBot="1" x14ac:dyDescent="0.3">
      <c r="A71" s="286" t="s">
        <v>22</v>
      </c>
      <c r="B71" s="287"/>
      <c r="C71" s="223">
        <f>SUM(C64:C70)</f>
        <v>0</v>
      </c>
      <c r="D71" s="223"/>
      <c r="E71" s="223">
        <f>SUM(E64:E70)</f>
        <v>0</v>
      </c>
      <c r="F71" s="207">
        <f>C71/C123</f>
        <v>0</v>
      </c>
      <c r="G71" s="208">
        <f>E71/E123</f>
        <v>0</v>
      </c>
    </row>
    <row r="72" spans="1:7" s="6" customFormat="1" ht="18.75" thickBot="1" x14ac:dyDescent="0.3">
      <c r="A72" s="283" t="s">
        <v>35</v>
      </c>
      <c r="B72" s="284"/>
      <c r="C72" s="284"/>
      <c r="D72" s="284"/>
      <c r="E72" s="284"/>
      <c r="F72" s="188"/>
      <c r="G72" s="204"/>
    </row>
    <row r="73" spans="1:7" s="6" customFormat="1" x14ac:dyDescent="0.25">
      <c r="A73" s="128"/>
      <c r="B73" s="222"/>
      <c r="C73" s="229"/>
      <c r="D73" s="220" t="e">
        <f t="shared" ref="D73:D79" si="10">E73/C73</f>
        <v>#DIV/0!</v>
      </c>
      <c r="E73" s="261"/>
      <c r="F73" s="189"/>
      <c r="G73" s="200"/>
    </row>
    <row r="74" spans="1:7" s="6" customFormat="1" x14ac:dyDescent="0.25">
      <c r="A74" s="128"/>
      <c r="B74" s="222"/>
      <c r="C74" s="229"/>
      <c r="D74" s="220" t="e">
        <f t="shared" si="10"/>
        <v>#DIV/0!</v>
      </c>
      <c r="E74" s="261"/>
      <c r="F74" s="189"/>
      <c r="G74" s="200"/>
    </row>
    <row r="75" spans="1:7" s="6" customFormat="1" x14ac:dyDescent="0.25">
      <c r="A75" s="128"/>
      <c r="B75" s="222"/>
      <c r="C75" s="229"/>
      <c r="D75" s="220" t="e">
        <f t="shared" si="10"/>
        <v>#DIV/0!</v>
      </c>
      <c r="E75" s="261"/>
      <c r="F75" s="189"/>
      <c r="G75" s="200"/>
    </row>
    <row r="76" spans="1:7" s="6" customFormat="1" x14ac:dyDescent="0.25">
      <c r="A76" s="128"/>
      <c r="B76" s="222"/>
      <c r="C76" s="229"/>
      <c r="D76" s="220" t="e">
        <f>E76/C76</f>
        <v>#DIV/0!</v>
      </c>
      <c r="E76" s="261"/>
      <c r="F76" s="189"/>
      <c r="G76" s="200"/>
    </row>
    <row r="77" spans="1:7" s="6" customFormat="1" x14ac:dyDescent="0.25">
      <c r="A77" s="21"/>
      <c r="B77" s="245"/>
      <c r="C77" s="226"/>
      <c r="D77" s="220" t="e">
        <f t="shared" si="10"/>
        <v>#DIV/0!</v>
      </c>
      <c r="E77" s="261"/>
      <c r="F77" s="189"/>
      <c r="G77" s="200"/>
    </row>
    <row r="78" spans="1:7" s="6" customFormat="1" x14ac:dyDescent="0.25">
      <c r="A78" s="21"/>
      <c r="B78" s="233"/>
      <c r="C78" s="226"/>
      <c r="D78" s="220" t="e">
        <f t="shared" si="10"/>
        <v>#DIV/0!</v>
      </c>
      <c r="E78" s="264"/>
      <c r="F78" s="189"/>
      <c r="G78" s="200"/>
    </row>
    <row r="79" spans="1:7" s="6" customFormat="1" ht="18.75" thickBot="1" x14ac:dyDescent="0.3">
      <c r="A79" s="22"/>
      <c r="B79" s="278"/>
      <c r="C79" s="279"/>
      <c r="D79" s="280" t="e">
        <f t="shared" si="10"/>
        <v>#DIV/0!</v>
      </c>
      <c r="E79" s="282"/>
      <c r="F79" s="189"/>
      <c r="G79" s="200"/>
    </row>
    <row r="80" spans="1:7" s="6" customFormat="1" ht="18.75" thickBot="1" x14ac:dyDescent="0.3">
      <c r="A80" s="286" t="s">
        <v>23</v>
      </c>
      <c r="B80" s="287"/>
      <c r="C80" s="223">
        <f>SUM(C73:C79)</f>
        <v>0</v>
      </c>
      <c r="D80" s="223"/>
      <c r="E80" s="241">
        <f>SUM(E73:E79)</f>
        <v>0</v>
      </c>
      <c r="F80" s="198">
        <f>C80/C123</f>
        <v>0</v>
      </c>
      <c r="G80" s="199">
        <f>E80/E123</f>
        <v>0</v>
      </c>
    </row>
    <row r="81" spans="1:7" s="6" customFormat="1" ht="18.75" thickBot="1" x14ac:dyDescent="0.3">
      <c r="A81" s="283" t="s">
        <v>36</v>
      </c>
      <c r="B81" s="284"/>
      <c r="C81" s="284"/>
      <c r="D81" s="284"/>
      <c r="E81" s="285"/>
      <c r="F81" s="188"/>
      <c r="G81" s="204"/>
    </row>
    <row r="82" spans="1:7" s="6" customFormat="1" ht="18.75" thickBot="1" x14ac:dyDescent="0.3">
      <c r="A82" s="18"/>
      <c r="B82" s="244"/>
      <c r="C82" s="227"/>
      <c r="D82" s="220" t="e">
        <f t="shared" ref="D82:D88" si="11">E82/C82</f>
        <v>#DIV/0!</v>
      </c>
      <c r="E82" s="268"/>
      <c r="F82" s="189"/>
      <c r="G82" s="200"/>
    </row>
    <row r="83" spans="1:7" s="6" customFormat="1" x14ac:dyDescent="0.25">
      <c r="A83" s="18"/>
      <c r="B83" s="244"/>
      <c r="C83" s="227"/>
      <c r="D83" s="220" t="e">
        <f t="shared" si="11"/>
        <v>#DIV/0!</v>
      </c>
      <c r="E83" s="268"/>
      <c r="F83" s="189"/>
      <c r="G83" s="200"/>
    </row>
    <row r="84" spans="1:7" s="6" customFormat="1" x14ac:dyDescent="0.25">
      <c r="A84" s="128"/>
      <c r="B84" s="222"/>
      <c r="C84" s="229"/>
      <c r="D84" s="220" t="e">
        <f>E84/C84</f>
        <v>#DIV/0!</v>
      </c>
      <c r="E84" s="269"/>
      <c r="F84" s="189"/>
      <c r="G84" s="200"/>
    </row>
    <row r="85" spans="1:7" s="6" customFormat="1" x14ac:dyDescent="0.25">
      <c r="A85" s="128"/>
      <c r="B85" s="222"/>
      <c r="C85" s="229"/>
      <c r="D85" s="220" t="e">
        <f t="shared" ref="D85:D86" si="12">E85/C85</f>
        <v>#DIV/0!</v>
      </c>
      <c r="E85" s="269"/>
      <c r="F85" s="189"/>
      <c r="G85" s="200"/>
    </row>
    <row r="86" spans="1:7" s="6" customFormat="1" x14ac:dyDescent="0.25">
      <c r="A86" s="128"/>
      <c r="B86" s="222"/>
      <c r="C86" s="229"/>
      <c r="D86" s="220" t="e">
        <f t="shared" si="12"/>
        <v>#DIV/0!</v>
      </c>
      <c r="E86" s="269"/>
      <c r="F86" s="189"/>
      <c r="G86" s="200"/>
    </row>
    <row r="87" spans="1:7" s="6" customFormat="1" x14ac:dyDescent="0.25">
      <c r="A87" s="21"/>
      <c r="B87" s="245"/>
      <c r="C87" s="226"/>
      <c r="D87" s="220" t="e">
        <f t="shared" si="11"/>
        <v>#DIV/0!</v>
      </c>
      <c r="E87" s="264"/>
      <c r="F87" s="189"/>
      <c r="G87" s="200"/>
    </row>
    <row r="88" spans="1:7" s="6" customFormat="1" ht="18.75" thickBot="1" x14ac:dyDescent="0.3">
      <c r="A88" s="21"/>
      <c r="B88" s="245"/>
      <c r="C88" s="226"/>
      <c r="D88" s="220" t="e">
        <f t="shared" si="11"/>
        <v>#DIV/0!</v>
      </c>
      <c r="E88" s="264"/>
      <c r="F88" s="189"/>
      <c r="G88" s="200"/>
    </row>
    <row r="89" spans="1:7" s="6" customFormat="1" ht="18.75" thickBot="1" x14ac:dyDescent="0.3">
      <c r="A89" s="286" t="s">
        <v>24</v>
      </c>
      <c r="B89" s="287"/>
      <c r="C89" s="223">
        <f>SUM(C82:C88)</f>
        <v>0</v>
      </c>
      <c r="D89" s="223"/>
      <c r="E89" s="223">
        <f>SUM(E82:E88)</f>
        <v>0</v>
      </c>
      <c r="F89" s="209">
        <f>C89/C123</f>
        <v>0</v>
      </c>
      <c r="G89" s="193">
        <f>E89/E123</f>
        <v>0</v>
      </c>
    </row>
    <row r="90" spans="1:7" s="6" customFormat="1" ht="18.75" thickBot="1" x14ac:dyDescent="0.3">
      <c r="A90" s="283" t="s">
        <v>37</v>
      </c>
      <c r="B90" s="284"/>
      <c r="C90" s="284"/>
      <c r="D90" s="284"/>
      <c r="E90" s="285"/>
      <c r="F90" s="210"/>
      <c r="G90" s="211"/>
    </row>
    <row r="91" spans="1:7" s="6" customFormat="1" ht="18.75" thickBot="1" x14ac:dyDescent="0.3">
      <c r="A91" s="18"/>
      <c r="B91" s="244"/>
      <c r="C91" s="227"/>
      <c r="D91" s="220" t="e">
        <f t="shared" ref="D91:D97" si="13">E91/C91</f>
        <v>#DIV/0!</v>
      </c>
      <c r="E91" s="268"/>
      <c r="F91" s="189"/>
      <c r="G91" s="200"/>
    </row>
    <row r="92" spans="1:7" s="6" customFormat="1" x14ac:dyDescent="0.25">
      <c r="A92" s="18"/>
      <c r="B92" s="245"/>
      <c r="C92" s="226"/>
      <c r="D92" s="220" t="e">
        <f t="shared" si="13"/>
        <v>#DIV/0!</v>
      </c>
      <c r="E92" s="264"/>
      <c r="F92" s="189"/>
      <c r="G92" s="200"/>
    </row>
    <row r="93" spans="1:7" s="6" customFormat="1" x14ac:dyDescent="0.25">
      <c r="A93" s="128"/>
      <c r="B93" s="245"/>
      <c r="C93" s="226"/>
      <c r="D93" s="220" t="e">
        <f t="shared" si="13"/>
        <v>#DIV/0!</v>
      </c>
      <c r="E93" s="264"/>
      <c r="F93" s="189"/>
      <c r="G93" s="200"/>
    </row>
    <row r="94" spans="1:7" s="6" customFormat="1" x14ac:dyDescent="0.25">
      <c r="A94" s="128"/>
      <c r="B94" s="245"/>
      <c r="C94" s="226"/>
      <c r="D94" s="220" t="e">
        <f t="shared" si="13"/>
        <v>#DIV/0!</v>
      </c>
      <c r="E94" s="264"/>
      <c r="F94" s="189"/>
      <c r="G94" s="200"/>
    </row>
    <row r="95" spans="1:7" s="6" customFormat="1" x14ac:dyDescent="0.25">
      <c r="A95" s="128"/>
      <c r="B95" s="245"/>
      <c r="C95" s="226"/>
      <c r="D95" s="220" t="e">
        <f t="shared" si="13"/>
        <v>#DIV/0!</v>
      </c>
      <c r="E95" s="264"/>
      <c r="F95" s="189"/>
      <c r="G95" s="200"/>
    </row>
    <row r="96" spans="1:7" s="6" customFormat="1" x14ac:dyDescent="0.25">
      <c r="A96" s="128"/>
      <c r="B96" s="245"/>
      <c r="C96" s="226"/>
      <c r="D96" s="220" t="e">
        <f t="shared" si="13"/>
        <v>#DIV/0!</v>
      </c>
      <c r="E96" s="264"/>
      <c r="F96" s="189"/>
      <c r="G96" s="200"/>
    </row>
    <row r="97" spans="1:7" s="6" customFormat="1" ht="18.75" thickBot="1" x14ac:dyDescent="0.3">
      <c r="A97" s="128"/>
      <c r="B97" s="245"/>
      <c r="C97" s="226"/>
      <c r="D97" s="220" t="e">
        <f t="shared" si="13"/>
        <v>#DIV/0!</v>
      </c>
      <c r="E97" s="264"/>
      <c r="F97" s="189"/>
      <c r="G97" s="200"/>
    </row>
    <row r="98" spans="1:7" s="6" customFormat="1" ht="18.75" thickBot="1" x14ac:dyDescent="0.3">
      <c r="A98" s="286" t="s">
        <v>25</v>
      </c>
      <c r="B98" s="287"/>
      <c r="C98" s="223">
        <f>SUM(C91:C97)</f>
        <v>0</v>
      </c>
      <c r="D98" s="223"/>
      <c r="E98" s="223">
        <f>SUM(E91:E97)</f>
        <v>0</v>
      </c>
      <c r="F98" s="198">
        <f>C98/C123</f>
        <v>0</v>
      </c>
      <c r="G98" s="199">
        <f>E98/E123</f>
        <v>0</v>
      </c>
    </row>
    <row r="99" spans="1:7" s="6" customFormat="1" ht="18.75" thickBot="1" x14ac:dyDescent="0.3">
      <c r="A99" s="283" t="s">
        <v>38</v>
      </c>
      <c r="B99" s="284"/>
      <c r="C99" s="284"/>
      <c r="D99" s="284"/>
      <c r="E99" s="285"/>
      <c r="F99" s="188"/>
      <c r="G99" s="204"/>
    </row>
    <row r="100" spans="1:7" s="6" customFormat="1" x14ac:dyDescent="0.25">
      <c r="A100" s="18"/>
      <c r="B100" s="244"/>
      <c r="C100" s="227"/>
      <c r="D100" s="220" t="e">
        <f t="shared" ref="D100:D108" si="14">E100/C100</f>
        <v>#DIV/0!</v>
      </c>
      <c r="E100" s="268"/>
      <c r="F100" s="189"/>
      <c r="G100" s="200"/>
    </row>
    <row r="101" spans="1:7" s="6" customFormat="1" x14ac:dyDescent="0.25">
      <c r="A101" s="21"/>
      <c r="B101" s="222"/>
      <c r="C101" s="229"/>
      <c r="D101" s="220" t="e">
        <f t="shared" si="14"/>
        <v>#DIV/0!</v>
      </c>
      <c r="E101" s="269"/>
      <c r="F101" s="189"/>
      <c r="G101" s="200"/>
    </row>
    <row r="102" spans="1:7" s="6" customFormat="1" x14ac:dyDescent="0.25">
      <c r="A102" s="21"/>
      <c r="B102" s="222"/>
      <c r="C102" s="229"/>
      <c r="D102" s="220" t="e">
        <f t="shared" si="14"/>
        <v>#DIV/0!</v>
      </c>
      <c r="E102" s="269"/>
      <c r="F102" s="189"/>
      <c r="G102" s="200"/>
    </row>
    <row r="103" spans="1:7" s="6" customFormat="1" x14ac:dyDescent="0.25">
      <c r="A103" s="21"/>
      <c r="B103" s="222"/>
      <c r="C103" s="229"/>
      <c r="D103" s="220" t="e">
        <f t="shared" si="14"/>
        <v>#DIV/0!</v>
      </c>
      <c r="E103" s="269"/>
      <c r="F103" s="189"/>
      <c r="G103" s="200"/>
    </row>
    <row r="104" spans="1:7" s="6" customFormat="1" x14ac:dyDescent="0.25">
      <c r="A104" s="21"/>
      <c r="B104" s="222"/>
      <c r="C104" s="229"/>
      <c r="D104" s="220" t="e">
        <f t="shared" si="14"/>
        <v>#DIV/0!</v>
      </c>
      <c r="E104" s="269"/>
      <c r="F104" s="189"/>
      <c r="G104" s="200"/>
    </row>
    <row r="105" spans="1:7" s="6" customFormat="1" x14ac:dyDescent="0.25">
      <c r="A105" s="21"/>
      <c r="B105" s="222"/>
      <c r="C105" s="229"/>
      <c r="D105" s="220" t="e">
        <f t="shared" si="14"/>
        <v>#DIV/0!</v>
      </c>
      <c r="E105" s="269"/>
      <c r="F105" s="189"/>
      <c r="G105" s="200"/>
    </row>
    <row r="106" spans="1:7" s="6" customFormat="1" x14ac:dyDescent="0.25">
      <c r="A106" s="21"/>
      <c r="B106" s="222"/>
      <c r="C106" s="229"/>
      <c r="D106" s="220" t="e">
        <f t="shared" si="14"/>
        <v>#DIV/0!</v>
      </c>
      <c r="E106" s="269"/>
      <c r="F106" s="189"/>
      <c r="G106" s="200"/>
    </row>
    <row r="107" spans="1:7" s="6" customFormat="1" x14ac:dyDescent="0.25">
      <c r="A107" s="21"/>
      <c r="B107" s="222"/>
      <c r="C107" s="229"/>
      <c r="D107" s="220" t="e">
        <f t="shared" si="14"/>
        <v>#DIV/0!</v>
      </c>
      <c r="E107" s="269"/>
      <c r="F107" s="189"/>
      <c r="G107" s="200"/>
    </row>
    <row r="108" spans="1:7" s="6" customFormat="1" ht="18.75" thickBot="1" x14ac:dyDescent="0.3">
      <c r="A108" s="21"/>
      <c r="B108" s="222"/>
      <c r="C108" s="229"/>
      <c r="D108" s="220" t="e">
        <f t="shared" si="14"/>
        <v>#DIV/0!</v>
      </c>
      <c r="E108" s="269"/>
      <c r="F108" s="189"/>
      <c r="G108" s="200"/>
    </row>
    <row r="109" spans="1:7" s="6" customFormat="1" ht="18.75" thickBot="1" x14ac:dyDescent="0.3">
      <c r="A109" s="286" t="s">
        <v>26</v>
      </c>
      <c r="B109" s="287"/>
      <c r="C109" s="223">
        <f>SUM(C100:C108)</f>
        <v>0</v>
      </c>
      <c r="D109" s="223" t="e">
        <f>SUM(D100:D108)</f>
        <v>#DIV/0!</v>
      </c>
      <c r="E109" s="223">
        <f>SUM(E100:E108)</f>
        <v>0</v>
      </c>
      <c r="F109" s="198">
        <f>C109/C123</f>
        <v>0</v>
      </c>
      <c r="G109" s="199">
        <f>E109/E123</f>
        <v>0</v>
      </c>
    </row>
    <row r="110" spans="1:7" s="6" customFormat="1" ht="18.75" thickBot="1" x14ac:dyDescent="0.3">
      <c r="A110" s="283" t="s">
        <v>39</v>
      </c>
      <c r="B110" s="284"/>
      <c r="C110" s="284"/>
      <c r="D110" s="284"/>
      <c r="E110" s="285"/>
      <c r="F110" s="188"/>
      <c r="G110" s="204"/>
    </row>
    <row r="111" spans="1:7" s="6" customFormat="1" x14ac:dyDescent="0.25">
      <c r="A111" s="18"/>
      <c r="B111" s="244"/>
      <c r="C111" s="227"/>
      <c r="D111" s="220" t="e">
        <f>E111/C111</f>
        <v>#DIV/0!</v>
      </c>
      <c r="E111" s="268"/>
      <c r="F111" s="189"/>
      <c r="G111" s="200"/>
    </row>
    <row r="112" spans="1:7" s="6" customFormat="1" x14ac:dyDescent="0.25">
      <c r="A112" s="21"/>
      <c r="B112" s="245"/>
      <c r="C112" s="226"/>
      <c r="D112" s="220" t="e">
        <f>E112/C112</f>
        <v>#DIV/0!</v>
      </c>
      <c r="E112" s="264"/>
      <c r="F112" s="189"/>
      <c r="G112" s="200"/>
    </row>
    <row r="113" spans="1:7" s="6" customFormat="1" x14ac:dyDescent="0.25">
      <c r="A113" s="128"/>
      <c r="B113" s="222"/>
      <c r="C113" s="229"/>
      <c r="D113" s="267" t="e">
        <f t="shared" ref="D113:D121" si="15">E113/C113</f>
        <v>#DIV/0!</v>
      </c>
      <c r="E113" s="269"/>
      <c r="F113" s="189"/>
      <c r="G113" s="200"/>
    </row>
    <row r="114" spans="1:7" s="6" customFormat="1" x14ac:dyDescent="0.25">
      <c r="A114" s="128"/>
      <c r="B114" s="222"/>
      <c r="C114" s="229"/>
      <c r="D114" s="220" t="e">
        <f t="shared" si="15"/>
        <v>#DIV/0!</v>
      </c>
      <c r="E114" s="269"/>
      <c r="F114" s="189"/>
      <c r="G114" s="200"/>
    </row>
    <row r="115" spans="1:7" s="6" customFormat="1" x14ac:dyDescent="0.25">
      <c r="A115" s="21"/>
      <c r="B115" s="245"/>
      <c r="C115" s="226"/>
      <c r="D115" s="220" t="e">
        <f t="shared" si="15"/>
        <v>#DIV/0!</v>
      </c>
      <c r="E115" s="264"/>
      <c r="F115" s="189"/>
      <c r="G115" s="200"/>
    </row>
    <row r="116" spans="1:7" s="6" customFormat="1" x14ac:dyDescent="0.25">
      <c r="A116" s="21"/>
      <c r="B116" s="245"/>
      <c r="C116" s="226"/>
      <c r="D116" s="220" t="e">
        <f t="shared" si="15"/>
        <v>#DIV/0!</v>
      </c>
      <c r="E116" s="264"/>
      <c r="F116" s="189"/>
      <c r="G116" s="200"/>
    </row>
    <row r="117" spans="1:7" s="6" customFormat="1" x14ac:dyDescent="0.25">
      <c r="A117" s="21"/>
      <c r="B117" s="245"/>
      <c r="C117" s="226"/>
      <c r="D117" s="220" t="e">
        <f t="shared" si="15"/>
        <v>#DIV/0!</v>
      </c>
      <c r="E117" s="264"/>
      <c r="F117" s="189"/>
      <c r="G117" s="200"/>
    </row>
    <row r="118" spans="1:7" s="6" customFormat="1" x14ac:dyDescent="0.25">
      <c r="A118" s="21"/>
      <c r="B118" s="245"/>
      <c r="C118" s="226"/>
      <c r="D118" s="220" t="e">
        <f t="shared" si="15"/>
        <v>#DIV/0!</v>
      </c>
      <c r="E118" s="263"/>
      <c r="F118" s="189"/>
      <c r="G118" s="200"/>
    </row>
    <row r="119" spans="1:7" s="6" customFormat="1" x14ac:dyDescent="0.25">
      <c r="A119" s="21"/>
      <c r="B119" s="245"/>
      <c r="C119" s="226"/>
      <c r="D119" s="220" t="e">
        <f t="shared" si="15"/>
        <v>#DIV/0!</v>
      </c>
      <c r="E119" s="263"/>
      <c r="F119" s="189"/>
      <c r="G119" s="200"/>
    </row>
    <row r="120" spans="1:7" s="6" customFormat="1" x14ac:dyDescent="0.25">
      <c r="A120" s="21"/>
      <c r="B120" s="245"/>
      <c r="C120" s="226"/>
      <c r="D120" s="220" t="e">
        <f t="shared" si="15"/>
        <v>#DIV/0!</v>
      </c>
      <c r="E120" s="137"/>
      <c r="F120" s="189"/>
      <c r="G120" s="200"/>
    </row>
    <row r="121" spans="1:7" s="6" customFormat="1" ht="18.75" thickBot="1" x14ac:dyDescent="0.3">
      <c r="A121" s="21"/>
      <c r="B121" s="238"/>
      <c r="C121" s="226"/>
      <c r="D121" s="220" t="e">
        <f t="shared" si="15"/>
        <v>#DIV/0!</v>
      </c>
      <c r="E121" s="137"/>
      <c r="F121" s="201"/>
      <c r="G121" s="191"/>
    </row>
    <row r="122" spans="1:7" s="6" customFormat="1" ht="18.75" thickBot="1" x14ac:dyDescent="0.3">
      <c r="A122" s="286" t="s">
        <v>27</v>
      </c>
      <c r="B122" s="287"/>
      <c r="C122" s="223">
        <f>SUM(C111:C121)</f>
        <v>0</v>
      </c>
      <c r="D122" s="223"/>
      <c r="E122" s="223">
        <f>SUM(E111:E121)</f>
        <v>0</v>
      </c>
      <c r="F122" s="198">
        <f>C122/C123</f>
        <v>0</v>
      </c>
      <c r="G122" s="199">
        <f>E122/E123</f>
        <v>0</v>
      </c>
    </row>
    <row r="123" spans="1:7" s="6" customFormat="1" ht="24" customHeight="1" thickBot="1" x14ac:dyDescent="0.3">
      <c r="A123" s="49" t="s">
        <v>9</v>
      </c>
      <c r="B123" s="239"/>
      <c r="C123" s="224">
        <f>C13+C26+C35+C45+C55+C62+C71+C80+C89+C98+C109+C122</f>
        <v>135752</v>
      </c>
      <c r="D123" s="224"/>
      <c r="E123" s="277">
        <f>E13+E26+E35+E45+E55+E62+E71+E80+E89+E98+E109+E122</f>
        <v>862953</v>
      </c>
      <c r="F123" s="202">
        <f>SUM(F4:F122)</f>
        <v>1</v>
      </c>
      <c r="G123" s="203">
        <f>SUM(G4:G122)</f>
        <v>1</v>
      </c>
    </row>
    <row r="124" spans="1:7" ht="18" customHeight="1" x14ac:dyDescent="0.2">
      <c r="A124" s="306" t="s">
        <v>114</v>
      </c>
      <c r="B124" s="307"/>
      <c r="C124" s="310">
        <f>C123-'2023'!C122</f>
        <v>-1331996</v>
      </c>
      <c r="D124" s="324"/>
      <c r="E124" s="312">
        <f>E123-'2023'!E122</f>
        <v>-8642776.5600000005</v>
      </c>
    </row>
    <row r="125" spans="1:7" ht="15" thickBot="1" x14ac:dyDescent="0.25">
      <c r="A125" s="308"/>
      <c r="B125" s="309"/>
      <c r="C125" s="311"/>
      <c r="D125" s="325"/>
      <c r="E125" s="313"/>
    </row>
  </sheetData>
  <mergeCells count="34">
    <mergeCell ref="A124:B125"/>
    <mergeCell ref="C124:C125"/>
    <mergeCell ref="D124:D125"/>
    <mergeCell ref="E124:E125"/>
    <mergeCell ref="A90:E90"/>
    <mergeCell ref="A98:B98"/>
    <mergeCell ref="A99:E99"/>
    <mergeCell ref="A109:B109"/>
    <mergeCell ref="A110:E110"/>
    <mergeCell ref="A122:B122"/>
    <mergeCell ref="A89:B89"/>
    <mergeCell ref="A36:E36"/>
    <mergeCell ref="A45:B45"/>
    <mergeCell ref="A46:E46"/>
    <mergeCell ref="A55:B55"/>
    <mergeCell ref="A56:E56"/>
    <mergeCell ref="A62:B62"/>
    <mergeCell ref="A63:E63"/>
    <mergeCell ref="A71:B71"/>
    <mergeCell ref="A72:E72"/>
    <mergeCell ref="A80:B80"/>
    <mergeCell ref="A81:E81"/>
    <mergeCell ref="F1:F2"/>
    <mergeCell ref="G1:G2"/>
    <mergeCell ref="A35:B35"/>
    <mergeCell ref="A1:B1"/>
    <mergeCell ref="C1:C2"/>
    <mergeCell ref="D1:D2"/>
    <mergeCell ref="E1:E2"/>
    <mergeCell ref="A3:E3"/>
    <mergeCell ref="A13:B13"/>
    <mergeCell ref="A14:E14"/>
    <mergeCell ref="A26:B26"/>
    <mergeCell ref="A27:E2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87" fitToWidth="0" fitToHeight="0" orientation="portrait" r:id="rId1"/>
  <headerFooter>
    <oddHeader>&amp;L&amp;D&amp;C&amp;"-,מודגש"&amp;14&amp;U&amp;KFF0000צריכת סולר לשנת &amp;A&amp;R&amp;G</oddHeader>
  </headerFooter>
  <rowBreaks count="1" manualBreakCount="1">
    <brk id="55" max="6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גליונות עבודה</vt:lpstr>
      </vt:variant>
      <vt:variant>
        <vt:i4>10</vt:i4>
      </vt:variant>
      <vt:variant>
        <vt:lpstr>תרשימים</vt:lpstr>
      </vt:variant>
      <vt:variant>
        <vt:i4>4</vt:i4>
      </vt:variant>
      <vt:variant>
        <vt:lpstr>טווחים בעלי שם</vt:lpstr>
      </vt:variant>
      <vt:variant>
        <vt:i4>10</vt:i4>
      </vt:variant>
    </vt:vector>
  </HeadingPairs>
  <TitlesOfParts>
    <vt:vector size="24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סיכום</vt:lpstr>
      <vt:lpstr>צריכת סולר 2023-2024</vt:lpstr>
      <vt:lpstr>צריכת סולר 2018-2024</vt:lpstr>
      <vt:lpstr>עלויות סולר 2023-2024</vt:lpstr>
      <vt:lpstr>עלויות סולר 2018-2024</vt:lpstr>
      <vt:lpstr>'2019'!WPrint_Area_W</vt:lpstr>
      <vt:lpstr>'2018'!WPrint_TitlesW</vt:lpstr>
      <vt:lpstr>'2019'!WPrint_TitlesW</vt:lpstr>
      <vt:lpstr>'2020'!WPrint_TitlesW</vt:lpstr>
      <vt:lpstr>'2021'!WPrint_TitlesW</vt:lpstr>
      <vt:lpstr>'2022'!WPrint_TitlesW</vt:lpstr>
      <vt:lpstr>'2023'!WPrint_TitlesW</vt:lpstr>
      <vt:lpstr>'2024'!WPrint_TitlesW</vt:lpstr>
      <vt:lpstr>'2025'!WPrint_TitlesW</vt:lpstr>
      <vt:lpstr>'2026'!WPrint_TitlesW</vt:lpstr>
    </vt:vector>
  </TitlesOfParts>
  <Company>המרכז הרפואי לגליל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Cohen Noa</dc:creator>
  <cp:lastModifiedBy>Maatuk Maayan</cp:lastModifiedBy>
  <cp:lastPrinted>2025-06-09T11:44:48Z</cp:lastPrinted>
  <dcterms:created xsi:type="dcterms:W3CDTF">2019-11-27T10:08:54Z</dcterms:created>
  <dcterms:modified xsi:type="dcterms:W3CDTF">2026-02-25T11:42:43Z</dcterms:modified>
</cp:coreProperties>
</file>